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CROP INSURANCE MANUALS\"/>
    </mc:Choice>
  </mc:AlternateContent>
  <workbookProtection workbookAlgorithmName="SHA-512" workbookHashValue="3vAm5GhgNAmAJ4YCabNXVTsCqULTbPAO1mnL1UKrgg5zzw95NVQ4x/ngqK/WWqtC8frqT2OkQIM+uRxntvKGYw==" workbookSaltValue="02drJOsuYQ1AZklSXoo6cA==" workbookSpinCount="100000" lockStructure="1"/>
  <bookViews>
    <workbookView xWindow="0" yWindow="0" windowWidth="25200" windowHeight="11385"/>
  </bookViews>
  <sheets>
    <sheet name="Disclaimer" sheetId="13" r:id="rId1"/>
    <sheet name="Revenue worksheet" sheetId="4" r:id="rId2"/>
    <sheet name="Expense Worksheet" sheetId="6" r:id="rId3"/>
    <sheet name="WF History Report" sheetId="1" r:id="rId4"/>
    <sheet name="IF Operation Report" sheetId="7" r:id="rId5"/>
    <sheet name="umbrella" sheetId="5" r:id="rId6"/>
    <sheet name="umbrella II" sheetId="12" r:id="rId7"/>
  </sheets>
  <externalReferences>
    <externalReference r:id="rId8"/>
    <externalReference r:id="rId9"/>
    <externalReference r:id="rId10"/>
  </externalReferences>
  <definedNames>
    <definedName name="CLEVEL">'[1]Avocado 200'!$G$5:$L$5</definedName>
    <definedName name="Macros" localSheetId="0">#REF!</definedName>
    <definedName name="Macros">#REF!</definedName>
    <definedName name="P.E.">'[1]Avocado 200'!$D$6:$D$10</definedName>
    <definedName name="screen" localSheetId="0">#REF!</definedName>
    <definedName name="screen">#REF!</definedName>
    <definedName name="screenA" localSheetId="0">#REF!</definedName>
    <definedName name="screenA">#REF!</definedName>
    <definedName name="Security" localSheetId="0">'[3]Security Settings'!#REF!</definedName>
    <definedName name="Security">'[3]Security Settings'!#REF!</definedName>
    <definedName name="state" localSheetId="0">#REF!</definedName>
    <definedName name="state">#REF!</definedName>
    <definedName name="wfrpcl">#REF!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12" l="1"/>
  <c r="F9" i="12"/>
  <c r="E7" i="12"/>
  <c r="J4" i="12"/>
  <c r="E4" i="12"/>
  <c r="D7" i="12" s="1"/>
  <c r="D10" i="12" l="1"/>
  <c r="D11" i="12" s="1"/>
  <c r="D9" i="12"/>
  <c r="E8" i="12"/>
  <c r="E10" i="12" s="1"/>
  <c r="E11" i="12" s="1"/>
  <c r="E7" i="5"/>
  <c r="F11" i="5"/>
  <c r="F9" i="5"/>
  <c r="J4" i="5"/>
  <c r="E9" i="12" l="1"/>
  <c r="E7" i="1"/>
  <c r="D11" i="1"/>
  <c r="D12" i="1"/>
  <c r="F11" i="1"/>
  <c r="F12" i="1"/>
  <c r="E4" i="5" l="1"/>
  <c r="D7" i="5" s="1"/>
  <c r="M18" i="7"/>
  <c r="D10" i="5" l="1"/>
  <c r="D11" i="5" s="1"/>
  <c r="D9" i="5"/>
  <c r="E8" i="5"/>
  <c r="E10" i="5" l="1"/>
  <c r="E11" i="5" s="1"/>
  <c r="E9" i="5"/>
  <c r="M21" i="7"/>
  <c r="M24" i="7" s="1"/>
  <c r="K36" i="6"/>
  <c r="M36" i="6"/>
  <c r="M39" i="6" s="1"/>
  <c r="I23" i="4"/>
  <c r="K23" i="4"/>
  <c r="K24" i="4"/>
  <c r="G10" i="1" l="1"/>
  <c r="G9" i="1"/>
  <c r="G8" i="1"/>
  <c r="G7" i="1"/>
  <c r="E9" i="1"/>
  <c r="E10" i="1"/>
  <c r="E8" i="1"/>
  <c r="D13" i="1" s="1"/>
  <c r="F13" i="1" l="1"/>
  <c r="F14" i="1" s="1"/>
  <c r="F15" i="1" s="1"/>
  <c r="D14" i="1"/>
  <c r="E14" i="1"/>
  <c r="D17" i="1"/>
  <c r="D18" i="1" s="1"/>
  <c r="F17" i="1" l="1"/>
  <c r="F18" i="1" s="1"/>
  <c r="F19" i="1" s="1"/>
  <c r="D15" i="1"/>
  <c r="D19" i="1" l="1"/>
</calcChain>
</file>

<file path=xl/sharedStrings.xml><?xml version="1.0" encoding="utf-8"?>
<sst xmlns="http://schemas.openxmlformats.org/spreadsheetml/2006/main" count="212" uniqueCount="178">
  <si>
    <t>Total</t>
  </si>
  <si>
    <t>Allowable</t>
  </si>
  <si>
    <t>Revenue</t>
  </si>
  <si>
    <t>Expenses</t>
  </si>
  <si>
    <t>https://www.rma.usda.gov/handbooks/18000/2017/17_18160.pdf</t>
  </si>
  <si>
    <t>Whole-Farm</t>
  </si>
  <si>
    <t>Historic Average</t>
  </si>
  <si>
    <t>AR</t>
  </si>
  <si>
    <t>Index</t>
  </si>
  <si>
    <t>AE</t>
  </si>
  <si>
    <t>Tax</t>
  </si>
  <si>
    <t>Year</t>
  </si>
  <si>
    <t>Simple Average</t>
  </si>
  <si>
    <t xml:space="preserve">Indexed </t>
  </si>
  <si>
    <t>Add. Revenue</t>
  </si>
  <si>
    <t>Expanded Oper.</t>
  </si>
  <si>
    <t>12. Allowable Revenue for Tax Year</t>
  </si>
  <si>
    <t>11. Total Schedule F Part I or III Revenue</t>
  </si>
  <si>
    <t>Payment from marketing orders</t>
  </si>
  <si>
    <t>Payments from buyers of commodities for bypassed acreage</t>
  </si>
  <si>
    <t xml:space="preserve">Income from bartering </t>
  </si>
  <si>
    <t>$2,400 (A)</t>
  </si>
  <si>
    <t>8 or 43</t>
  </si>
  <si>
    <t>Federal and state gasoline or fuel tax credit or refund</t>
  </si>
  <si>
    <t>i. Other income , including federal and state gasoline or fuel tax credit or refund</t>
  </si>
  <si>
    <t>$5,000 (A)</t>
  </si>
  <si>
    <t>7 or 42</t>
  </si>
  <si>
    <t>h. Custom hire ( machine work) income</t>
  </si>
  <si>
    <t>$31,875 (A)</t>
  </si>
  <si>
    <t>6 b or 41</t>
  </si>
  <si>
    <t>g. Crop insurance proceeds and federal crop disaster payments</t>
  </si>
  <si>
    <t>5 c or 40 c</t>
  </si>
  <si>
    <t>f. CCC loans forfeited</t>
  </si>
  <si>
    <t>5 a or 40 a</t>
  </si>
  <si>
    <t>e. Commodity Credit Corporation (CCC) loans reported under election</t>
  </si>
  <si>
    <t>$18,200 (A)</t>
  </si>
  <si>
    <t>4 b or 39  b</t>
  </si>
  <si>
    <t>d. Agricultural program payments</t>
  </si>
  <si>
    <t>$3,240 (C)</t>
  </si>
  <si>
    <t>3 b or 38 b</t>
  </si>
  <si>
    <t>c. Cooperative distributions</t>
  </si>
  <si>
    <t xml:space="preserve">$1,100 (B)  </t>
  </si>
  <si>
    <t>2 or 37</t>
  </si>
  <si>
    <t xml:space="preserve">b. Sales of livestock , produce , grains , and other products you raised </t>
  </si>
  <si>
    <t>1 c or 37</t>
  </si>
  <si>
    <t>a. Sales of animals and other resale items , less the cost or other basis of such items</t>
  </si>
  <si>
    <t>10. Allowable Revenue per Item</t>
  </si>
  <si>
    <t>9. Revenue Adjustment Amount and Code</t>
  </si>
  <si>
    <t>8. Amount on Schedule F</t>
  </si>
  <si>
    <t>7. Schedule F Line Number</t>
  </si>
  <si>
    <t>6. Schedule F Part I (cash) or III (accrual) Revenue</t>
  </si>
  <si>
    <t>G = Net gain from commodity hedges                                                                            H = Not directly related to production                                                                                                          I = Other</t>
  </si>
  <si>
    <t>5. Adjustment Codes : A = Schedule F income specifically excluded   B=Cost of post- production operations  C = Co-op distributions not directly related</t>
  </si>
  <si>
    <t>3. State / County : Florida / Miami Dade</t>
  </si>
  <si>
    <t>2. Policy Number  : XXXXXX</t>
  </si>
  <si>
    <t>1. Producer Information : I.M. Insured     Person Type : Individual Box 1 Anytown , USA , 11111 Phone : 999.999.9999</t>
  </si>
  <si>
    <t>Allowable Revenue Worksheet</t>
  </si>
  <si>
    <t>14. Allowable Expenses for Tax Year</t>
  </si>
  <si>
    <t>13. Accounts Payable Adjustment</t>
  </si>
  <si>
    <t>12. Cost or other basis of livestock or other items reported on                                    line 1 a or 37 of the Schedule F</t>
  </si>
  <si>
    <t xml:space="preserve">11. Total Schedule F Part II Expenses </t>
  </si>
  <si>
    <t>Commodity grading</t>
  </si>
  <si>
    <t>$950 (H)</t>
  </si>
  <si>
    <t>Legal fees</t>
  </si>
  <si>
    <t>$750 (H)</t>
  </si>
  <si>
    <t>Computer / software</t>
  </si>
  <si>
    <t>Association membership</t>
  </si>
  <si>
    <t xml:space="preserve">Other expenses ( specify) :                                                                                         </t>
  </si>
  <si>
    <t>Veterinary , breeding , and medicine</t>
  </si>
  <si>
    <t>Utilities</t>
  </si>
  <si>
    <t>$5,450 (A)</t>
  </si>
  <si>
    <t>Taxes</t>
  </si>
  <si>
    <t>$2,500 (B)</t>
  </si>
  <si>
    <t>Supplies</t>
  </si>
  <si>
    <t>Storage and warehousing</t>
  </si>
  <si>
    <t>Seeds and plants</t>
  </si>
  <si>
    <t xml:space="preserve">Repairs and maintainance </t>
  </si>
  <si>
    <t>$6,750 (A)</t>
  </si>
  <si>
    <t>24 a + 24 b</t>
  </si>
  <si>
    <t>Rent or lease : Vehicles , machinery , equipment , and Other ( land , animals , etc.)</t>
  </si>
  <si>
    <t xml:space="preserve">Pension and profit - sharing plans </t>
  </si>
  <si>
    <t>Labor hired</t>
  </si>
  <si>
    <t>$14,500 (A)</t>
  </si>
  <si>
    <t>21 a + 21 b</t>
  </si>
  <si>
    <t>Interest : Mortgage and Other</t>
  </si>
  <si>
    <t>Insurance (other than health)</t>
  </si>
  <si>
    <t>Gasoline, fuel, and oil</t>
  </si>
  <si>
    <t>Freight and trucking</t>
  </si>
  <si>
    <t>Fertilizers and lime</t>
  </si>
  <si>
    <t>Feed</t>
  </si>
  <si>
    <t>Employee benefit programs other than on line 23</t>
  </si>
  <si>
    <t xml:space="preserve">$3,500 (I) </t>
  </si>
  <si>
    <t>Depreciation and section 179 expense</t>
  </si>
  <si>
    <t>Custom hire</t>
  </si>
  <si>
    <t>Conservation expenses</t>
  </si>
  <si>
    <t>Chemicals</t>
  </si>
  <si>
    <t>Car and truck expenses</t>
  </si>
  <si>
    <t>10. Allowable Expense per Item</t>
  </si>
  <si>
    <t>9. Expense Adjustment Amount and Code</t>
  </si>
  <si>
    <t>6. Schedule F Part II Expenses</t>
  </si>
  <si>
    <t>5. Adjustment Codes : A = Schedule F expenses specifically excluded   B=Cost of post- production operations  H = Not directly related to production I = Other</t>
  </si>
  <si>
    <t>5. Adjustment Codes :                                    A = Schedule F expenses specifically excluded   B=Cost of post- production operations                   H = Not directly related to production                   I = Other</t>
  </si>
  <si>
    <t>Allowable Expenses Worksheet</t>
  </si>
  <si>
    <t>22. Integrated / Post- production Operations :   () YES or (X) NO   See Special Circumstances in Section 6.</t>
  </si>
  <si>
    <t>21. Narrative , Expected Values, and Report of Changes:</t>
  </si>
  <si>
    <t>20b</t>
  </si>
  <si>
    <t>20a</t>
  </si>
  <si>
    <t>20. Approved Expenses</t>
  </si>
  <si>
    <t>19b</t>
  </si>
  <si>
    <t>19a</t>
  </si>
  <si>
    <t>19. Approved Revenue ( Lesser of item 16 and 17 @ SCD or item 17 and 18 @ RRD)</t>
  </si>
  <si>
    <t>18. Total Expected Revenue @ Revised Reporting Date (Item 15)</t>
  </si>
  <si>
    <t>17. Whole-Farm Historic Average Revenue (Item 13 of WFHR)</t>
  </si>
  <si>
    <t>16. Total Expected Revenue @ SCD (Total of Item 14 and 15 @ SCD)</t>
  </si>
  <si>
    <t>15. Total</t>
  </si>
  <si>
    <t>14. Total At SCD</t>
  </si>
  <si>
    <t>--------------------</t>
  </si>
  <si>
    <t>30 acres</t>
  </si>
  <si>
    <t>acres</t>
  </si>
  <si>
    <t>Sweet Corn 0044</t>
  </si>
  <si>
    <t>13B. Final Revenue</t>
  </si>
  <si>
    <t>13A. Final Total Production</t>
  </si>
  <si>
    <t>12C. Total Expected Revenue (8X9X12A)-12B</t>
  </si>
  <si>
    <t>12B. Actual Cost / Basis and /or Value</t>
  </si>
  <si>
    <t>12A. Actual Quantity</t>
  </si>
  <si>
    <t>11C. Total Expected Revenue (10X 11A)-11B</t>
  </si>
  <si>
    <t>11B. Cost/ Basis and/or Value</t>
  </si>
  <si>
    <t>11A. Intended Quantity</t>
  </si>
  <si>
    <t>10. Expected Revenue (8X9)</t>
  </si>
  <si>
    <t>9. Expected Value</t>
  </si>
  <si>
    <t>8. Yield</t>
  </si>
  <si>
    <t>7. Method of Establishment</t>
  </si>
  <si>
    <t>6.  Commodity Name/Code</t>
  </si>
  <si>
    <t>Final</t>
  </si>
  <si>
    <t>Revised</t>
  </si>
  <si>
    <t>5. Other Insurance : None</t>
  </si>
  <si>
    <t>3. Agency Information : Agent Code Policy:</t>
  </si>
  <si>
    <t>2. Producer Information: Person Type :Individual SSN:</t>
  </si>
  <si>
    <t>1. Insurance Year</t>
  </si>
  <si>
    <t>FARM OPERATION REPORT</t>
  </si>
  <si>
    <t>Intended-Farm Operation Report</t>
  </si>
  <si>
    <t>4. State/County: Florida/ Miami Dade</t>
  </si>
  <si>
    <t>Avocado 0019</t>
  </si>
  <si>
    <t>200 bu</t>
  </si>
  <si>
    <t>1,200 boxes</t>
  </si>
  <si>
    <t>22,500 lbs</t>
  </si>
  <si>
    <t>$ 8/box</t>
  </si>
  <si>
    <t>1 acres</t>
  </si>
  <si>
    <t xml:space="preserve">Tomatoes 0086 </t>
  </si>
  <si>
    <t>Papaya 0257</t>
  </si>
  <si>
    <t>$ 17.5/bu</t>
  </si>
  <si>
    <t>Stand-alone and WFRP Partial Umbrella Indemnity Estimator</t>
  </si>
  <si>
    <t>Expected          Revenue</t>
  </si>
  <si>
    <t>Coverage Level</t>
  </si>
  <si>
    <t>WFRP    Insured                     Revenue</t>
  </si>
  <si>
    <t>APH                    Avocado                  Revenue</t>
  </si>
  <si>
    <t>Actual              Farm                     Revenue</t>
  </si>
  <si>
    <t>Farm                      Avocado                    Revenue</t>
  </si>
  <si>
    <t>Stand-alone      WFRP</t>
  </si>
  <si>
    <t>Avocado APH Partial Umbrella                 WFRP</t>
  </si>
  <si>
    <t>Losses</t>
  </si>
  <si>
    <t>Total Net            Indemnity</t>
  </si>
  <si>
    <t>No              Insurance</t>
  </si>
  <si>
    <t xml:space="preserve">Indemnity       </t>
  </si>
  <si>
    <t>Stand-alone      WFRP  Premium</t>
  </si>
  <si>
    <t>Avocado APH Partial Umbrella                 WFRP  Premium</t>
  </si>
  <si>
    <t>Avocado APH Premium</t>
  </si>
  <si>
    <t xml:space="preserve"> Partial Umbrella                 WFRP  Premium</t>
  </si>
  <si>
    <t>4 acres</t>
  </si>
  <si>
    <t>$32/cwt</t>
  </si>
  <si>
    <t>145 cwt</t>
  </si>
  <si>
    <t>$ 0.40/lb</t>
  </si>
  <si>
    <t>4 . Tax Year : 2011</t>
  </si>
  <si>
    <t>Intended Farm Operation Report</t>
  </si>
  <si>
    <t>2017 Crop Insurance Decision Tool</t>
  </si>
  <si>
    <t>Support Provided by:</t>
  </si>
  <si>
    <r>
      <rPr>
        <b/>
        <sz val="14"/>
        <color theme="1"/>
        <rFont val="Times New Roman"/>
        <family val="1"/>
      </rPr>
      <t xml:space="preserve">CONDITIONS OF USE:      </t>
    </r>
    <r>
      <rPr>
        <sz val="14"/>
        <color theme="1"/>
        <rFont val="Times New Roman"/>
        <family val="1"/>
      </rPr>
      <t xml:space="preserve">                                                                                                                       This software is provided 'as is' and without warranties as to performance or merchantability. Statements may have been made to you about this software. Any such statements do not constitute warranties and shall not be relied on by the CUSTOMER in deciding whether to use the program.  This program is provided without any expressed or implied warranties whatsoever. Because of the diversity of conditions and hardware under which this program may be used, no WARRANTY OF MERCHANTABILITY or WARRANTY OF FITNESS for a particular purpose is offered. The user is advised to test the program thoroughly before relying on it. The user assumes the entire risk of using the program.  The UNIVERSITY OF FLORIDA will not be liable for any claim or damage brought against the USER by any third party, nor will the UNIVERSITY OF FLORIDA be liable for any consequential, indirect, or special damages suffered by the USER as a result of the use of the software.                                                                                                                                                                                         </t>
    </r>
  </si>
  <si>
    <r>
      <t xml:space="preserve">This spreadsheet calculates premiums, and  insured values under several user selected coverage  and Price Election levels. The tool also helps growers to simulate/estimate an approximated indemnity value based on their own estimated value of losses.                                                                                                                                                                                                                                  </t>
    </r>
    <r>
      <rPr>
        <b/>
        <sz val="14"/>
        <color theme="1"/>
        <rFont val="Times New Roman"/>
        <family val="1"/>
      </rPr>
      <t xml:space="preserve">The final crop insurance indemnity payment will depend on the specific policy and exclusions, and the crop insurance adjuster's assesment of losses.                                                                                                                  </t>
    </r>
    <r>
      <rPr>
        <b/>
        <i/>
        <sz val="14"/>
        <color theme="8" tint="-0.499984740745262"/>
        <rFont val="Times New Roman"/>
        <family val="1"/>
      </rPr>
      <t xml:space="preserve">This version is for WFRP Only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</si>
</sst>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_);[Red]\(&quot;$&quot;#,##0\)"/>
    <numFmt numFmtId="44" formatCode="_(&quot;$&quot;* #,##0.00_);_(&quot;$&quot;* \(#,##0.00\);_(&quot;$&quot;* &quot;-&quot;??_);_(@_)"/>
    <numFmt numFmtId="43" formatCode="_(* #,##0.00_);_(* \(#,##0.00\);_(* &quot;-&quot;??_);_(@_)"/>
    <numFmt numFmtId="164" formatCode="0.000"/>
    <numFmt numFmtId="165" formatCode="_([$$-409]* #,##0_);_([$$-409]* \(#,##0\);_([$$-409]* &quot;-&quot;??_);_(@_)"/>
    <numFmt numFmtId="166" formatCode="_(&quot;$&quot;* #,##0_);_(&quot;$&quot;* \(#,##0\);_(&quot;$&quot;* &quot;-&quot;??_);_(@_)"/>
    <numFmt numFmtId="167" formatCode="&quot;$&quot;#,##0"/>
  </numFmts>
  <fonts count="12" x14ac:knownFonts="1">
    <font>
      <sz val="11"/>
      <color theme="1"/>
      <name val="Calibri"/>
      <family val="2"/>
      <scheme val="minor"/>
    </font>
    <font>
      <sz val="11"/>
      <color theme="1"/>
      <name val="Calibri"/>
      <family val="2"/>
      <scheme val="minor"/>
    </font>
    <font>
      <u/>
      <sz val="11"/>
      <color theme="10"/>
      <name val="Calibri"/>
      <family val="2"/>
      <scheme val="minor"/>
    </font>
    <font>
      <b/>
      <sz val="11"/>
      <color theme="1"/>
      <name val="Calibri"/>
      <family val="2"/>
      <scheme val="minor"/>
    </font>
    <font>
      <sz val="12"/>
      <color theme="1"/>
      <name val="Times New Roman"/>
      <family val="1"/>
    </font>
    <font>
      <b/>
      <sz val="12"/>
      <color theme="1"/>
      <name val="Times New Roman"/>
      <family val="1"/>
    </font>
    <font>
      <sz val="11"/>
      <color theme="1"/>
      <name val="Times New Roman"/>
      <family val="1"/>
    </font>
    <font>
      <b/>
      <sz val="16"/>
      <color rgb="FF002060"/>
      <name val="Times New Roman"/>
      <family val="1"/>
    </font>
    <font>
      <sz val="14"/>
      <color theme="1"/>
      <name val="Times New Roman"/>
      <family val="1"/>
    </font>
    <font>
      <b/>
      <sz val="14"/>
      <color theme="1"/>
      <name val="Times New Roman"/>
      <family val="1"/>
    </font>
    <font>
      <b/>
      <i/>
      <sz val="14"/>
      <color theme="8" tint="-0.499984740745262"/>
      <name val="Times New Roman"/>
      <family val="1"/>
    </font>
    <font>
      <b/>
      <sz val="16"/>
      <color theme="1"/>
      <name val="Times New Roman"/>
      <family val="1"/>
    </font>
  </fonts>
  <fills count="9">
    <fill>
      <patternFill patternType="none"/>
    </fill>
    <fill>
      <patternFill patternType="gray125"/>
    </fill>
    <fill>
      <patternFill patternType="solid">
        <fgColor theme="7" tint="0.59999389629810485"/>
        <bgColor indexed="64"/>
      </patternFill>
    </fill>
    <fill>
      <patternFill patternType="solid">
        <fgColor theme="1" tint="0.499984740745262"/>
        <bgColor indexed="64"/>
      </patternFill>
    </fill>
    <fill>
      <patternFill patternType="solid">
        <fgColor theme="0"/>
        <bgColor indexed="64"/>
      </patternFill>
    </fill>
    <fill>
      <patternFill patternType="solid">
        <fgColor theme="1" tint="0.34998626667073579"/>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7" tint="0.39997558519241921"/>
        <bgColor indexed="64"/>
      </patternFill>
    </fill>
  </fills>
  <borders count="39">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right/>
      <top/>
      <bottom style="thick">
        <color theme="4" tint="-0.499984740745262"/>
      </bottom>
      <diagonal/>
    </border>
    <border>
      <left style="thick">
        <color theme="4" tint="-0.499984740745262"/>
      </left>
      <right/>
      <top style="thick">
        <color theme="4" tint="-0.499984740745262"/>
      </top>
      <bottom/>
      <diagonal/>
    </border>
    <border>
      <left/>
      <right/>
      <top style="thick">
        <color theme="4" tint="-0.499984740745262"/>
      </top>
      <bottom/>
      <diagonal/>
    </border>
    <border>
      <left/>
      <right style="thick">
        <color theme="4" tint="-0.499984740745262"/>
      </right>
      <top style="thick">
        <color theme="4" tint="-0.499984740745262"/>
      </top>
      <bottom/>
      <diagonal/>
    </border>
    <border>
      <left style="thick">
        <color theme="4" tint="-0.499984740745262"/>
      </left>
      <right/>
      <top/>
      <bottom/>
      <diagonal/>
    </border>
    <border>
      <left/>
      <right style="thick">
        <color theme="4" tint="-0.499984740745262"/>
      </right>
      <top/>
      <bottom/>
      <diagonal/>
    </border>
    <border>
      <left style="thick">
        <color theme="4" tint="-0.499984740745262"/>
      </left>
      <right/>
      <top/>
      <bottom style="thick">
        <color theme="4" tint="-0.499984740745262"/>
      </bottom>
      <diagonal/>
    </border>
    <border>
      <left/>
      <right style="thick">
        <color theme="4" tint="-0.499984740745262"/>
      </right>
      <top/>
      <bottom style="thick">
        <color theme="4" tint="-0.499984740745262"/>
      </bottom>
      <diagonal/>
    </border>
    <border>
      <left/>
      <right/>
      <top style="thick">
        <color theme="1"/>
      </top>
      <bottom/>
      <diagonal/>
    </border>
    <border>
      <left style="thick">
        <color theme="1"/>
      </left>
      <right/>
      <top style="thick">
        <color theme="1"/>
      </top>
      <bottom/>
      <diagonal/>
    </border>
    <border>
      <left/>
      <right style="thick">
        <color theme="1"/>
      </right>
      <top style="thick">
        <color theme="1"/>
      </top>
      <bottom/>
      <diagonal/>
    </border>
    <border>
      <left style="thick">
        <color theme="1"/>
      </left>
      <right/>
      <top/>
      <bottom/>
      <diagonal/>
    </border>
    <border>
      <left/>
      <right style="thick">
        <color theme="1"/>
      </right>
      <top/>
      <bottom/>
      <diagonal/>
    </border>
    <border>
      <left style="thick">
        <color theme="1"/>
      </left>
      <right/>
      <top/>
      <bottom style="thick">
        <color theme="1"/>
      </bottom>
      <diagonal/>
    </border>
    <border>
      <left/>
      <right/>
      <top/>
      <bottom style="thick">
        <color theme="1"/>
      </bottom>
      <diagonal/>
    </border>
    <border>
      <left/>
      <right style="thick">
        <color theme="1"/>
      </right>
      <top/>
      <bottom style="thick">
        <color theme="1"/>
      </bottom>
      <diagonal/>
    </border>
  </borders>
  <cellStyleXfs count="4">
    <xf numFmtId="0" fontId="0" fillId="0" borderId="0"/>
    <xf numFmtId="43" fontId="1" fillId="0" borderId="0" applyFont="0" applyFill="0" applyBorder="0" applyAlignment="0" applyProtection="0"/>
    <xf numFmtId="0" fontId="2" fillId="0" borderId="0" applyNumberFormat="0" applyFill="0" applyBorder="0" applyAlignment="0" applyProtection="0"/>
    <xf numFmtId="44" fontId="1" fillId="0" borderId="0" applyFont="0" applyFill="0" applyBorder="0" applyAlignment="0" applyProtection="0"/>
  </cellStyleXfs>
  <cellXfs count="206">
    <xf numFmtId="0" fontId="0" fillId="0" borderId="0" xfId="0"/>
    <xf numFmtId="2" fontId="0" fillId="0" borderId="0" xfId="0" applyNumberFormat="1"/>
    <xf numFmtId="1" fontId="0" fillId="0" borderId="0" xfId="0" applyNumberFormat="1"/>
    <xf numFmtId="0" fontId="2" fillId="0" borderId="0" xfId="2"/>
    <xf numFmtId="0" fontId="0" fillId="0" borderId="0" xfId="0" applyAlignment="1">
      <alignment vertical="center"/>
    </xf>
    <xf numFmtId="0" fontId="0" fillId="0" borderId="3" xfId="0" applyBorder="1"/>
    <xf numFmtId="0" fontId="0" fillId="0" borderId="7" xfId="0" applyBorder="1"/>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0" fillId="0" borderId="9" xfId="0" applyBorder="1" applyAlignment="1">
      <alignment horizontal="center" vertical="center"/>
    </xf>
    <xf numFmtId="164" fontId="0" fillId="0" borderId="9" xfId="0" quotePrefix="1" applyNumberFormat="1" applyBorder="1" applyAlignment="1">
      <alignment horizontal="center" vertical="center"/>
    </xf>
    <xf numFmtId="0" fontId="0" fillId="0" borderId="7" xfId="0" applyBorder="1" applyAlignment="1">
      <alignment horizontal="center" vertical="center"/>
    </xf>
    <xf numFmtId="164" fontId="0" fillId="0" borderId="9" xfId="0" applyNumberForma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165" fontId="0" fillId="0" borderId="11" xfId="0" applyNumberFormat="1" applyBorder="1" applyAlignment="1">
      <alignment horizontal="center" vertical="center"/>
    </xf>
    <xf numFmtId="164" fontId="0" fillId="0" borderId="13" xfId="0" applyNumberFormat="1" applyBorder="1" applyAlignment="1">
      <alignment horizontal="center" vertical="center"/>
    </xf>
    <xf numFmtId="166" fontId="0" fillId="0" borderId="11" xfId="3" applyNumberFormat="1" applyFont="1" applyBorder="1" applyAlignment="1">
      <alignment horizontal="center" vertical="center"/>
    </xf>
    <xf numFmtId="0" fontId="0" fillId="0" borderId="13" xfId="0" applyBorder="1" applyAlignment="1">
      <alignment horizontal="center" vertical="center"/>
    </xf>
    <xf numFmtId="0" fontId="0" fillId="0" borderId="11" xfId="0" applyBorder="1" applyAlignment="1">
      <alignment horizontal="center" vertical="center"/>
    </xf>
    <xf numFmtId="166" fontId="0" fillId="2" borderId="6" xfId="3" applyNumberFormat="1" applyFont="1" applyFill="1" applyBorder="1" applyAlignment="1">
      <alignment horizontal="center" vertical="center"/>
    </xf>
    <xf numFmtId="164" fontId="0" fillId="2" borderId="10" xfId="0" applyNumberFormat="1" applyFill="1" applyBorder="1" applyAlignment="1">
      <alignment horizontal="center" vertical="center"/>
    </xf>
    <xf numFmtId="165" fontId="0" fillId="2" borderId="6" xfId="0" applyNumberFormat="1" applyFill="1" applyBorder="1" applyAlignment="1">
      <alignment horizontal="center" vertical="center"/>
    </xf>
    <xf numFmtId="0" fontId="0" fillId="2" borderId="6" xfId="0" applyFill="1" applyBorder="1" applyAlignment="1">
      <alignment horizontal="center" vertical="center"/>
    </xf>
    <xf numFmtId="165" fontId="0" fillId="2" borderId="13" xfId="1" applyNumberFormat="1" applyFont="1" applyFill="1" applyBorder="1" applyAlignment="1">
      <alignment horizontal="center" vertical="center"/>
    </xf>
    <xf numFmtId="0" fontId="0" fillId="2" borderId="9" xfId="0" applyFill="1" applyBorder="1" applyAlignment="1">
      <alignment horizontal="center" vertical="center"/>
    </xf>
    <xf numFmtId="0" fontId="0" fillId="2" borderId="13" xfId="0" applyFill="1" applyBorder="1" applyAlignment="1">
      <alignment horizontal="center" vertical="center"/>
    </xf>
    <xf numFmtId="166" fontId="0" fillId="2" borderId="13" xfId="3" applyNumberFormat="1" applyFont="1" applyFill="1" applyBorder="1" applyAlignment="1">
      <alignment horizontal="center" vertical="center"/>
    </xf>
    <xf numFmtId="0" fontId="3" fillId="2" borderId="3" xfId="0" applyFont="1" applyFill="1" applyBorder="1"/>
    <xf numFmtId="0" fontId="3" fillId="2" borderId="7" xfId="0" applyFont="1" applyFill="1" applyBorder="1"/>
    <xf numFmtId="0" fontId="0" fillId="2" borderId="11" xfId="0" applyFill="1" applyBorder="1" applyAlignment="1">
      <alignment horizontal="center" vertical="center"/>
    </xf>
    <xf numFmtId="0" fontId="3" fillId="2" borderId="4" xfId="0" applyFont="1" applyFill="1" applyBorder="1"/>
    <xf numFmtId="0" fontId="3" fillId="2" borderId="8" xfId="0" applyFont="1" applyFill="1" applyBorder="1"/>
    <xf numFmtId="0" fontId="0" fillId="2" borderId="12" xfId="0" applyFill="1" applyBorder="1" applyAlignment="1">
      <alignment horizontal="center" vertical="center"/>
    </xf>
    <xf numFmtId="167" fontId="5" fillId="0" borderId="6" xfId="0" applyNumberFormat="1" applyFont="1" applyBorder="1" applyAlignment="1">
      <alignment horizontal="center" vertical="center"/>
    </xf>
    <xf numFmtId="0" fontId="4" fillId="3" borderId="6" xfId="0" applyFont="1" applyFill="1" applyBorder="1" applyAlignment="1">
      <alignment vertical="center"/>
    </xf>
    <xf numFmtId="0" fontId="4" fillId="0" borderId="6" xfId="0" applyFont="1" applyBorder="1" applyAlignment="1">
      <alignment horizontal="center" vertical="center"/>
    </xf>
    <xf numFmtId="0" fontId="5" fillId="0" borderId="6" xfId="0" applyFont="1" applyBorder="1" applyAlignment="1">
      <alignment vertical="center" wrapText="1"/>
    </xf>
    <xf numFmtId="167" fontId="4" fillId="2" borderId="6" xfId="0" applyNumberFormat="1" applyFont="1" applyFill="1" applyBorder="1" applyAlignment="1">
      <alignment horizontal="center" vertical="center"/>
    </xf>
    <xf numFmtId="0" fontId="4" fillId="2" borderId="6" xfId="0" applyFont="1" applyFill="1" applyBorder="1" applyAlignment="1">
      <alignment horizontal="center" vertical="center"/>
    </xf>
    <xf numFmtId="0" fontId="4" fillId="2" borderId="6" xfId="0" applyFont="1" applyFill="1" applyBorder="1" applyAlignment="1">
      <alignment vertical="center" wrapText="1"/>
    </xf>
    <xf numFmtId="167" fontId="4" fillId="0" borderId="6" xfId="0" applyNumberFormat="1" applyFont="1" applyBorder="1" applyAlignment="1">
      <alignment horizontal="center" vertical="center"/>
    </xf>
    <xf numFmtId="0" fontId="4" fillId="0" borderId="6" xfId="0" applyFont="1" applyBorder="1" applyAlignment="1">
      <alignment vertical="center" wrapText="1"/>
    </xf>
    <xf numFmtId="0" fontId="4" fillId="0" borderId="6" xfId="0" applyFont="1" applyBorder="1" applyAlignment="1">
      <alignment horizontal="center" vertical="center" wrapText="1"/>
    </xf>
    <xf numFmtId="0" fontId="4" fillId="2" borderId="6" xfId="0" applyFont="1" applyFill="1" applyBorder="1" applyAlignment="1">
      <alignment horizontal="center" vertical="center" wrapText="1"/>
    </xf>
    <xf numFmtId="0" fontId="0" fillId="0" borderId="0" xfId="0" applyAlignment="1">
      <alignment wrapText="1"/>
    </xf>
    <xf numFmtId="0" fontId="4" fillId="3" borderId="6" xfId="0" applyFont="1" applyFill="1" applyBorder="1" applyAlignment="1">
      <alignment vertical="center" wrapText="1"/>
    </xf>
    <xf numFmtId="6" fontId="5" fillId="0" borderId="6" xfId="0" applyNumberFormat="1" applyFont="1" applyBorder="1" applyAlignment="1">
      <alignment horizontal="center" vertical="center"/>
    </xf>
    <xf numFmtId="0" fontId="4" fillId="0" borderId="6" xfId="0" applyFont="1" applyBorder="1" applyAlignment="1">
      <alignment horizontal="right" vertical="center"/>
    </xf>
    <xf numFmtId="0" fontId="5" fillId="0" borderId="6" xfId="0" applyFont="1" applyBorder="1" applyAlignment="1">
      <alignment vertical="center"/>
    </xf>
    <xf numFmtId="0" fontId="4" fillId="0" borderId="12" xfId="0" applyFont="1" applyBorder="1" applyAlignment="1">
      <alignment vertical="center" wrapText="1"/>
    </xf>
    <xf numFmtId="0" fontId="6" fillId="0" borderId="13" xfId="0" applyFont="1" applyBorder="1" applyAlignment="1">
      <alignment vertical="center"/>
    </xf>
    <xf numFmtId="0" fontId="4" fillId="0" borderId="13" xfId="0" applyFont="1" applyBorder="1" applyAlignment="1">
      <alignment vertical="center" wrapText="1"/>
    </xf>
    <xf numFmtId="167" fontId="4" fillId="2" borderId="11" xfId="0" applyNumberFormat="1" applyFont="1" applyFill="1" applyBorder="1" applyAlignment="1">
      <alignment horizontal="center" vertical="center"/>
    </xf>
    <xf numFmtId="0" fontId="4" fillId="2" borderId="11" xfId="0" applyFont="1" applyFill="1" applyBorder="1" applyAlignment="1">
      <alignment horizontal="center" vertical="center"/>
    </xf>
    <xf numFmtId="0" fontId="4" fillId="2" borderId="13" xfId="0" applyFont="1" applyFill="1" applyBorder="1" applyAlignment="1">
      <alignment vertical="center" wrapText="1"/>
    </xf>
    <xf numFmtId="167" fontId="4" fillId="4" borderId="11" xfId="0" applyNumberFormat="1" applyFont="1" applyFill="1" applyBorder="1" applyAlignment="1">
      <alignment horizontal="center" vertical="center"/>
    </xf>
    <xf numFmtId="0" fontId="4" fillId="4" borderId="11" xfId="0" applyFont="1" applyFill="1" applyBorder="1" applyAlignment="1">
      <alignment horizontal="center" vertical="center"/>
    </xf>
    <xf numFmtId="0" fontId="4" fillId="0" borderId="7" xfId="0" applyFont="1" applyBorder="1" applyAlignment="1">
      <alignment horizontal="center" vertical="center"/>
    </xf>
    <xf numFmtId="0" fontId="4" fillId="4" borderId="11" xfId="0" applyFont="1" applyFill="1" applyBorder="1" applyAlignment="1">
      <alignment vertical="center" wrapText="1"/>
    </xf>
    <xf numFmtId="0" fontId="4" fillId="0" borderId="6" xfId="0" applyFont="1" applyBorder="1" applyAlignment="1">
      <alignment vertical="center"/>
    </xf>
    <xf numFmtId="0" fontId="4" fillId="2" borderId="6" xfId="0" applyFont="1" applyFill="1" applyBorder="1" applyAlignment="1">
      <alignment vertical="center"/>
    </xf>
    <xf numFmtId="0" fontId="5" fillId="0" borderId="6" xfId="0" applyFont="1" applyBorder="1" applyAlignment="1">
      <alignment horizontal="left" vertical="center" wrapText="1"/>
    </xf>
    <xf numFmtId="0" fontId="4" fillId="3" borderId="6" xfId="0" applyFont="1" applyFill="1" applyBorder="1" applyAlignment="1">
      <alignment wrapText="1"/>
    </xf>
    <xf numFmtId="0" fontId="0" fillId="0" borderId="0" xfId="0" applyAlignment="1">
      <alignment horizontal="left" wrapText="1"/>
    </xf>
    <xf numFmtId="0" fontId="3" fillId="0" borderId="0" xfId="0" applyFont="1"/>
    <xf numFmtId="0" fontId="4" fillId="0" borderId="6" xfId="0" applyFont="1" applyBorder="1" applyAlignment="1">
      <alignment horizontal="left" wrapText="1"/>
    </xf>
    <xf numFmtId="0" fontId="4" fillId="0" borderId="6" xfId="0" applyFont="1" applyBorder="1" applyAlignment="1">
      <alignment horizontal="left"/>
    </xf>
    <xf numFmtId="0" fontId="4" fillId="0" borderId="6" xfId="0" quotePrefix="1" applyFont="1" applyBorder="1" applyAlignment="1">
      <alignment horizontal="center"/>
    </xf>
    <xf numFmtId="167" fontId="4" fillId="0" borderId="6" xfId="0" applyNumberFormat="1" applyFont="1" applyBorder="1" applyAlignment="1">
      <alignment horizontal="left"/>
    </xf>
    <xf numFmtId="0" fontId="4" fillId="0" borderId="6" xfId="0" applyFont="1" applyBorder="1"/>
    <xf numFmtId="0" fontId="4" fillId="5" borderId="6" xfId="0" applyFont="1" applyFill="1" applyBorder="1"/>
    <xf numFmtId="0" fontId="4" fillId="0" borderId="6" xfId="0" applyFont="1" applyBorder="1" applyAlignment="1">
      <alignment horizontal="right"/>
    </xf>
    <xf numFmtId="0" fontId="4" fillId="0" borderId="0" xfId="0" applyFont="1"/>
    <xf numFmtId="0" fontId="4" fillId="0" borderId="6" xfId="0" applyFont="1" applyBorder="1" applyAlignment="1">
      <alignment horizontal="left" vertical="center" wrapText="1"/>
    </xf>
    <xf numFmtId="6" fontId="4" fillId="0" borderId="6" xfId="0" applyNumberFormat="1" applyFont="1" applyBorder="1" applyAlignment="1">
      <alignment horizontal="center" vertical="center"/>
    </xf>
    <xf numFmtId="0" fontId="3" fillId="0" borderId="11" xfId="0" applyFont="1" applyBorder="1" applyAlignment="1">
      <alignment vertical="center" wrapText="1"/>
    </xf>
    <xf numFmtId="0" fontId="3" fillId="0" borderId="11" xfId="0" applyFont="1" applyBorder="1" applyAlignment="1">
      <alignment horizontal="center" vertical="center" wrapText="1"/>
    </xf>
    <xf numFmtId="0" fontId="0" fillId="0" borderId="6" xfId="0" applyBorder="1"/>
    <xf numFmtId="0" fontId="3" fillId="0" borderId="6" xfId="0" applyFont="1" applyBorder="1" applyAlignment="1">
      <alignment horizontal="center" vertical="center" wrapText="1"/>
    </xf>
    <xf numFmtId="166" fontId="0" fillId="0" borderId="0" xfId="3" applyNumberFormat="1" applyFont="1" applyFill="1" applyBorder="1" applyAlignment="1">
      <alignment horizontal="center" vertical="center"/>
    </xf>
    <xf numFmtId="0" fontId="0" fillId="0" borderId="0" xfId="0" applyFill="1" applyBorder="1" applyAlignment="1">
      <alignment horizontal="center" vertical="center"/>
    </xf>
    <xf numFmtId="6" fontId="0" fillId="0" borderId="0" xfId="0" applyNumberFormat="1" applyFill="1" applyBorder="1" applyAlignment="1">
      <alignment horizontal="center" vertical="center"/>
    </xf>
    <xf numFmtId="0" fontId="3" fillId="0" borderId="13" xfId="0" applyFont="1" applyBorder="1" applyAlignment="1">
      <alignment horizontal="left" wrapText="1"/>
    </xf>
    <xf numFmtId="165" fontId="0" fillId="8" borderId="13" xfId="3" applyNumberFormat="1" applyFont="1" applyFill="1" applyBorder="1" applyAlignment="1">
      <alignment horizontal="center" vertical="center"/>
    </xf>
    <xf numFmtId="166" fontId="0" fillId="8" borderId="0" xfId="3" applyNumberFormat="1" applyFont="1" applyFill="1"/>
    <xf numFmtId="166" fontId="0" fillId="8" borderId="13" xfId="3" applyNumberFormat="1" applyFont="1" applyFill="1" applyBorder="1" applyAlignment="1">
      <alignment horizontal="center" vertical="center"/>
    </xf>
    <xf numFmtId="0" fontId="3" fillId="0" borderId="6" xfId="0" applyFont="1" applyFill="1" applyBorder="1" applyAlignment="1">
      <alignment horizontal="center" vertical="center" wrapText="1"/>
    </xf>
    <xf numFmtId="0" fontId="0" fillId="8" borderId="11" xfId="0" applyFill="1" applyBorder="1"/>
    <xf numFmtId="0" fontId="0" fillId="8" borderId="13" xfId="0" applyFill="1" applyBorder="1"/>
    <xf numFmtId="0" fontId="0" fillId="0" borderId="5" xfId="0" applyBorder="1"/>
    <xf numFmtId="0" fontId="3" fillId="0" borderId="6" xfId="0" applyFont="1" applyBorder="1"/>
    <xf numFmtId="166" fontId="0" fillId="8" borderId="6" xfId="3" applyNumberFormat="1" applyFont="1" applyFill="1" applyBorder="1"/>
    <xf numFmtId="165" fontId="0" fillId="8" borderId="6" xfId="0" applyNumberFormat="1" applyFill="1" applyBorder="1"/>
    <xf numFmtId="166" fontId="0" fillId="8" borderId="6" xfId="0" applyNumberFormat="1" applyFill="1" applyBorder="1"/>
    <xf numFmtId="166" fontId="0" fillId="8" borderId="10" xfId="0" applyNumberFormat="1" applyFill="1" applyBorder="1"/>
    <xf numFmtId="0" fontId="5" fillId="0" borderId="6" xfId="0" applyFont="1" applyBorder="1" applyAlignment="1">
      <alignment horizontal="center" vertical="center"/>
    </xf>
    <xf numFmtId="0" fontId="4" fillId="0" borderId="6" xfId="0" applyFont="1" applyBorder="1" applyAlignment="1">
      <alignment horizontal="center" vertical="center" wrapText="1"/>
    </xf>
    <xf numFmtId="0" fontId="5" fillId="0" borderId="6" xfId="0" applyFont="1" applyBorder="1" applyAlignment="1">
      <alignment horizontal="left" vertical="center"/>
    </xf>
    <xf numFmtId="0" fontId="4" fillId="0" borderId="6" xfId="0" applyFont="1" applyBorder="1" applyAlignment="1">
      <alignment horizontal="left" vertical="center" wrapText="1"/>
    </xf>
    <xf numFmtId="0" fontId="4" fillId="0" borderId="2" xfId="0" applyFont="1" applyBorder="1" applyAlignment="1">
      <alignment horizontal="left" vertical="center" wrapText="1"/>
    </xf>
    <xf numFmtId="0" fontId="4" fillId="0" borderId="10" xfId="0" applyFont="1" applyBorder="1" applyAlignment="1">
      <alignment horizontal="left" vertical="center" wrapText="1"/>
    </xf>
    <xf numFmtId="0" fontId="4" fillId="3" borderId="2"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10" xfId="0" applyFont="1" applyBorder="1" applyAlignment="1">
      <alignment horizontal="center" vertical="center" wrapText="1"/>
    </xf>
    <xf numFmtId="0" fontId="4" fillId="3" borderId="6" xfId="0" applyFont="1" applyFill="1" applyBorder="1" applyAlignment="1">
      <alignment horizontal="center" vertical="center"/>
    </xf>
    <xf numFmtId="0" fontId="4" fillId="0" borderId="6" xfId="0" applyFont="1" applyBorder="1" applyAlignment="1">
      <alignment horizontal="left" vertical="top" wrapText="1"/>
    </xf>
    <xf numFmtId="0" fontId="4" fillId="0" borderId="6" xfId="0" applyFont="1" applyBorder="1" applyAlignment="1">
      <alignment horizontal="left" vertical="center"/>
    </xf>
    <xf numFmtId="0" fontId="4" fillId="0" borderId="11" xfId="0" applyFont="1" applyBorder="1" applyAlignment="1">
      <alignment horizontal="center" vertical="center"/>
    </xf>
    <xf numFmtId="0" fontId="4" fillId="0" borderId="13" xfId="0" applyFont="1" applyBorder="1" applyAlignment="1">
      <alignment horizontal="center" vertical="center"/>
    </xf>
    <xf numFmtId="0" fontId="4" fillId="0" borderId="12" xfId="0" applyFont="1" applyBorder="1" applyAlignment="1">
      <alignment horizontal="center" vertical="center"/>
    </xf>
    <xf numFmtId="0" fontId="4" fillId="0" borderId="3" xfId="0" applyFont="1" applyBorder="1" applyAlignment="1">
      <alignment horizontal="left" vertical="center" wrapText="1"/>
    </xf>
    <xf numFmtId="0" fontId="4" fillId="0" borderId="7" xfId="0" applyFont="1" applyBorder="1" applyAlignment="1">
      <alignment horizontal="left" vertical="center" wrapText="1"/>
    </xf>
    <xf numFmtId="0" fontId="4" fillId="0" borderId="5" xfId="0" applyFont="1" applyBorder="1" applyAlignment="1">
      <alignment horizontal="left" vertical="center" wrapText="1"/>
    </xf>
    <xf numFmtId="0" fontId="4" fillId="0" borderId="9" xfId="0" applyFont="1" applyBorder="1" applyAlignment="1">
      <alignment horizontal="left" vertical="center" wrapText="1"/>
    </xf>
    <xf numFmtId="0" fontId="4" fillId="0" borderId="4" xfId="0" applyFont="1" applyBorder="1" applyAlignment="1">
      <alignment horizontal="left" vertical="center" wrapText="1"/>
    </xf>
    <xf numFmtId="0" fontId="4" fillId="0" borderId="8" xfId="0" applyFont="1" applyBorder="1" applyAlignment="1">
      <alignment horizontal="left" vertical="center" wrapText="1"/>
    </xf>
    <xf numFmtId="0" fontId="0" fillId="2" borderId="2" xfId="0" applyFill="1" applyBorder="1" applyAlignment="1">
      <alignment horizontal="center"/>
    </xf>
    <xf numFmtId="0" fontId="0" fillId="2" borderId="10" xfId="0" applyFill="1" applyBorder="1" applyAlignment="1">
      <alignment horizontal="center"/>
    </xf>
    <xf numFmtId="166" fontId="3" fillId="2" borderId="11" xfId="0" applyNumberFormat="1" applyFont="1" applyFill="1" applyBorder="1" applyAlignment="1">
      <alignment horizontal="center" vertical="center"/>
    </xf>
    <xf numFmtId="166" fontId="3" fillId="2" borderId="12" xfId="0" applyNumberFormat="1"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165" fontId="3" fillId="2" borderId="11" xfId="0" applyNumberFormat="1" applyFont="1" applyFill="1" applyBorder="1" applyAlignment="1">
      <alignment horizontal="center" vertical="center"/>
    </xf>
    <xf numFmtId="165" fontId="3" fillId="2" borderId="12" xfId="0" applyNumberFormat="1" applyFont="1" applyFill="1"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vertical="center"/>
    </xf>
    <xf numFmtId="0" fontId="0" fillId="0" borderId="5" xfId="0" applyBorder="1" applyAlignment="1">
      <alignment horizontal="center"/>
    </xf>
    <xf numFmtId="0" fontId="0" fillId="0" borderId="9" xfId="0" applyBorder="1" applyAlignment="1">
      <alignment horizontal="center"/>
    </xf>
    <xf numFmtId="0" fontId="0" fillId="0" borderId="3" xfId="0" applyBorder="1" applyAlignment="1">
      <alignment horizontal="center"/>
    </xf>
    <xf numFmtId="0" fontId="0" fillId="0" borderId="7" xfId="0" applyBorder="1" applyAlignment="1">
      <alignment horizontal="center"/>
    </xf>
    <xf numFmtId="0" fontId="3" fillId="0" borderId="3" xfId="0" applyFont="1" applyBorder="1" applyAlignment="1">
      <alignment horizontal="center"/>
    </xf>
    <xf numFmtId="0" fontId="3" fillId="0" borderId="7" xfId="0" applyFont="1" applyBorder="1" applyAlignment="1">
      <alignment horizontal="center"/>
    </xf>
    <xf numFmtId="0" fontId="3" fillId="0" borderId="4" xfId="0" applyFont="1" applyBorder="1" applyAlignment="1">
      <alignment horizontal="center"/>
    </xf>
    <xf numFmtId="0" fontId="3" fillId="0" borderId="8" xfId="0" applyFont="1" applyBorder="1" applyAlignment="1">
      <alignment horizontal="center"/>
    </xf>
    <xf numFmtId="0" fontId="4" fillId="5" borderId="2" xfId="0" applyFont="1" applyFill="1" applyBorder="1" applyAlignment="1">
      <alignment horizontal="center"/>
    </xf>
    <xf numFmtId="0" fontId="4" fillId="5" borderId="1" xfId="0" applyFont="1" applyFill="1" applyBorder="1" applyAlignment="1">
      <alignment horizontal="center"/>
    </xf>
    <xf numFmtId="0" fontId="4" fillId="5" borderId="10" xfId="0" applyFont="1" applyFill="1" applyBorder="1" applyAlignment="1">
      <alignment horizontal="center"/>
    </xf>
    <xf numFmtId="0" fontId="4" fillId="0" borderId="6" xfId="0" applyFont="1" applyBorder="1" applyAlignment="1">
      <alignment horizontal="left"/>
    </xf>
    <xf numFmtId="0" fontId="5" fillId="0" borderId="2" xfId="0" applyFont="1" applyBorder="1" applyAlignment="1">
      <alignment horizontal="left"/>
    </xf>
    <xf numFmtId="0" fontId="5" fillId="0" borderId="1" xfId="0" applyFont="1" applyBorder="1" applyAlignment="1">
      <alignment horizontal="left"/>
    </xf>
    <xf numFmtId="0" fontId="5" fillId="0" borderId="10"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4" fillId="0" borderId="10" xfId="0" applyFont="1" applyBorder="1" applyAlignment="1">
      <alignment horizontal="left"/>
    </xf>
    <xf numFmtId="0" fontId="5" fillId="0" borderId="0" xfId="0" applyFont="1" applyAlignment="1">
      <alignment horizontal="left"/>
    </xf>
    <xf numFmtId="0" fontId="5" fillId="0" borderId="6" xfId="0" applyFont="1" applyBorder="1" applyAlignment="1">
      <alignment horizontal="center"/>
    </xf>
    <xf numFmtId="0" fontId="5" fillId="0" borderId="6" xfId="0" applyFont="1" applyBorder="1" applyAlignment="1">
      <alignment horizontal="left"/>
    </xf>
    <xf numFmtId="0" fontId="3" fillId="0" borderId="14" xfId="0" applyFont="1" applyBorder="1" applyAlignment="1">
      <alignment horizontal="center"/>
    </xf>
    <xf numFmtId="0" fontId="3" fillId="0" borderId="11" xfId="0" applyFont="1" applyBorder="1" applyAlignment="1">
      <alignment horizontal="left" vertical="center" wrapText="1"/>
    </xf>
    <xf numFmtId="0" fontId="3" fillId="0" borderId="13" xfId="0" applyFont="1" applyBorder="1" applyAlignment="1">
      <alignment horizontal="left" vertical="center" wrapText="1"/>
    </xf>
    <xf numFmtId="0" fontId="0" fillId="0" borderId="0" xfId="0" applyAlignment="1">
      <alignment horizont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0" fillId="0" borderId="0" xfId="0" applyBorder="1"/>
    <xf numFmtId="0" fontId="7" fillId="0" borderId="18" xfId="0" applyFont="1" applyBorder="1" applyAlignment="1">
      <alignment horizontal="center" vertical="center"/>
    </xf>
    <xf numFmtId="0" fontId="7" fillId="0" borderId="0"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0" fillId="0" borderId="23" xfId="0" applyBorder="1"/>
    <xf numFmtId="0" fontId="8" fillId="0" borderId="24" xfId="0" applyFont="1" applyBorder="1" applyAlignment="1">
      <alignment horizontal="center" vertical="top" wrapText="1"/>
    </xf>
    <xf numFmtId="0" fontId="8" fillId="0" borderId="25" xfId="0" applyFont="1" applyBorder="1" applyAlignment="1">
      <alignment horizontal="center" vertical="top" wrapText="1"/>
    </xf>
    <xf numFmtId="0" fontId="8" fillId="0" borderId="26" xfId="0" applyFont="1" applyBorder="1" applyAlignment="1">
      <alignment horizontal="center" vertical="top" wrapText="1"/>
    </xf>
    <xf numFmtId="0" fontId="8" fillId="0" borderId="27" xfId="0" applyFont="1" applyBorder="1" applyAlignment="1">
      <alignment horizontal="center" vertical="top" wrapText="1"/>
    </xf>
    <xf numFmtId="0" fontId="8" fillId="0" borderId="0" xfId="0" applyFont="1" applyBorder="1" applyAlignment="1">
      <alignment horizontal="center" vertical="top" wrapText="1"/>
    </xf>
    <xf numFmtId="0" fontId="8" fillId="0" borderId="28" xfId="0" applyFont="1" applyBorder="1" applyAlignment="1">
      <alignment horizontal="center" vertical="top" wrapText="1"/>
    </xf>
    <xf numFmtId="0" fontId="7" fillId="0" borderId="0" xfId="0" applyFont="1" applyAlignment="1">
      <alignment horizontal="center" vertical="center"/>
    </xf>
    <xf numFmtId="0" fontId="8" fillId="0" borderId="29" xfId="0" applyFont="1" applyBorder="1" applyAlignment="1">
      <alignment horizontal="center" vertical="top" wrapText="1"/>
    </xf>
    <xf numFmtId="0" fontId="8" fillId="0" borderId="23" xfId="0" applyFont="1" applyBorder="1" applyAlignment="1">
      <alignment horizontal="center" vertical="top" wrapText="1"/>
    </xf>
    <xf numFmtId="0" fontId="8" fillId="0" borderId="30" xfId="0" applyFont="1" applyBorder="1" applyAlignment="1">
      <alignment horizontal="center" vertical="top" wrapText="1"/>
    </xf>
    <xf numFmtId="0" fontId="0" fillId="0" borderId="31" xfId="0" applyBorder="1"/>
    <xf numFmtId="0" fontId="11" fillId="0" borderId="32" xfId="0" applyFont="1" applyBorder="1" applyAlignment="1">
      <alignment horizontal="center" vertical="top"/>
    </xf>
    <xf numFmtId="0" fontId="0" fillId="0" borderId="31" xfId="0" applyBorder="1" applyAlignment="1">
      <alignment horizontal="center" vertical="top"/>
    </xf>
    <xf numFmtId="0" fontId="0" fillId="0" borderId="33" xfId="0" applyBorder="1" applyAlignment="1">
      <alignment horizontal="center" vertical="top"/>
    </xf>
    <xf numFmtId="0" fontId="0" fillId="0" borderId="34" xfId="0" applyBorder="1" applyAlignment="1">
      <alignment horizontal="center" vertical="top"/>
    </xf>
    <xf numFmtId="0" fontId="0" fillId="0" borderId="0" xfId="0" applyBorder="1" applyAlignment="1">
      <alignment horizontal="center" vertical="top"/>
    </xf>
    <xf numFmtId="0" fontId="0" fillId="0" borderId="35" xfId="0" applyBorder="1" applyAlignment="1">
      <alignment horizontal="center" vertical="top"/>
    </xf>
    <xf numFmtId="0" fontId="0" fillId="0" borderId="36" xfId="0" applyBorder="1" applyAlignment="1">
      <alignment horizontal="center" vertical="top"/>
    </xf>
    <xf numFmtId="0" fontId="0" fillId="0" borderId="37" xfId="0" applyBorder="1" applyAlignment="1">
      <alignment horizontal="center" vertical="top"/>
    </xf>
    <xf numFmtId="0" fontId="0" fillId="0" borderId="38" xfId="0" applyBorder="1" applyAlignment="1">
      <alignment horizontal="center" vertical="top"/>
    </xf>
    <xf numFmtId="0" fontId="8" fillId="8" borderId="15" xfId="0" applyFont="1" applyFill="1" applyBorder="1" applyAlignment="1">
      <alignment horizontal="center" vertical="center" wrapText="1"/>
    </xf>
    <xf numFmtId="0" fontId="8" fillId="8" borderId="16" xfId="0" applyFont="1" applyFill="1" applyBorder="1" applyAlignment="1">
      <alignment horizontal="center" vertical="center" wrapText="1"/>
    </xf>
    <xf numFmtId="0" fontId="8" fillId="8" borderId="17" xfId="0" applyFont="1" applyFill="1" applyBorder="1" applyAlignment="1">
      <alignment horizontal="center" vertical="center" wrapText="1"/>
    </xf>
    <xf numFmtId="0" fontId="8" fillId="8" borderId="18" xfId="0" applyFont="1" applyFill="1" applyBorder="1" applyAlignment="1">
      <alignment horizontal="center" vertical="center" wrapText="1"/>
    </xf>
    <xf numFmtId="0" fontId="8" fillId="8" borderId="0" xfId="0" applyFont="1" applyFill="1" applyBorder="1" applyAlignment="1">
      <alignment horizontal="center" vertical="center" wrapText="1"/>
    </xf>
    <xf numFmtId="0" fontId="8" fillId="8" borderId="19" xfId="0" applyFont="1" applyFill="1" applyBorder="1" applyAlignment="1">
      <alignment horizontal="center" vertical="center" wrapText="1"/>
    </xf>
    <xf numFmtId="0" fontId="0" fillId="0" borderId="0" xfId="0" applyFill="1" applyBorder="1"/>
    <xf numFmtId="0" fontId="0" fillId="0" borderId="0" xfId="0" applyFill="1"/>
    <xf numFmtId="0" fontId="8" fillId="8" borderId="20" xfId="0" applyFont="1" applyFill="1" applyBorder="1" applyAlignment="1">
      <alignment horizontal="center" vertical="center" wrapText="1"/>
    </xf>
    <xf numFmtId="0" fontId="8" fillId="8" borderId="21" xfId="0" applyFont="1" applyFill="1" applyBorder="1" applyAlignment="1">
      <alignment horizontal="center" vertical="center" wrapText="1"/>
    </xf>
    <xf numFmtId="0" fontId="8" fillId="8" borderId="22" xfId="0" applyFont="1" applyFill="1" applyBorder="1" applyAlignment="1">
      <alignment horizontal="center" vertical="center" wrapText="1"/>
    </xf>
    <xf numFmtId="165" fontId="0" fillId="0" borderId="13" xfId="0" applyNumberFormat="1" applyBorder="1" applyAlignment="1" applyProtection="1">
      <alignment horizontal="center" vertical="center"/>
      <protection locked="0"/>
    </xf>
    <xf numFmtId="166" fontId="0" fillId="0" borderId="13" xfId="3" applyNumberFormat="1" applyFont="1" applyBorder="1" applyAlignment="1" applyProtection="1">
      <alignment horizontal="center" vertical="center"/>
      <protection locked="0"/>
    </xf>
    <xf numFmtId="166" fontId="0" fillId="0" borderId="11" xfId="3" applyNumberFormat="1" applyFont="1" applyBorder="1" applyAlignment="1" applyProtection="1">
      <alignment horizontal="center" vertical="center"/>
      <protection locked="0"/>
    </xf>
    <xf numFmtId="166" fontId="0" fillId="6" borderId="6" xfId="3" applyNumberFormat="1" applyFont="1" applyFill="1" applyBorder="1" applyAlignment="1" applyProtection="1">
      <alignment horizontal="center" vertical="center"/>
      <protection locked="0"/>
    </xf>
    <xf numFmtId="0" fontId="0" fillId="6" borderId="6" xfId="0" applyFill="1" applyBorder="1" applyAlignment="1" applyProtection="1">
      <alignment horizontal="center" vertical="center"/>
      <protection locked="0"/>
    </xf>
    <xf numFmtId="6" fontId="0" fillId="6" borderId="6" xfId="0" applyNumberFormat="1" applyFill="1" applyBorder="1" applyAlignment="1" applyProtection="1">
      <alignment horizontal="center" vertical="center"/>
      <protection locked="0"/>
    </xf>
    <xf numFmtId="166" fontId="0" fillId="7" borderId="6" xfId="3" applyNumberFormat="1" applyFont="1" applyFill="1" applyBorder="1" applyAlignment="1" applyProtection="1">
      <alignment horizontal="center" vertical="center"/>
      <protection locked="0"/>
    </xf>
    <xf numFmtId="166" fontId="0" fillId="6" borderId="6" xfId="3" applyNumberFormat="1" applyFont="1" applyFill="1" applyBorder="1" applyAlignment="1" applyProtection="1">
      <alignment horizontal="center" vertical="center" wrapText="1"/>
      <protection locked="0"/>
    </xf>
    <xf numFmtId="165" fontId="0" fillId="6" borderId="6" xfId="3" applyNumberFormat="1" applyFont="1" applyFill="1" applyBorder="1" applyAlignment="1" applyProtection="1">
      <alignment horizontal="center" vertical="center" wrapText="1"/>
      <protection locked="0"/>
    </xf>
    <xf numFmtId="6" fontId="0" fillId="6" borderId="2" xfId="0" applyNumberFormat="1" applyFill="1" applyBorder="1" applyProtection="1">
      <protection locked="0"/>
    </xf>
    <xf numFmtId="6" fontId="0" fillId="6" borderId="6" xfId="0" applyNumberFormat="1" applyFill="1" applyBorder="1" applyProtection="1">
      <protection locked="0"/>
    </xf>
  </cellXfs>
  <cellStyles count="4">
    <cellStyle name="Comma" xfId="1" builtinId="3"/>
    <cellStyle name="Currency" xfId="3"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47625</xdr:colOff>
      <xdr:row>18</xdr:row>
      <xdr:rowOff>9526</xdr:rowOff>
    </xdr:from>
    <xdr:to>
      <xdr:col>10</xdr:col>
      <xdr:colOff>200250</xdr:colOff>
      <xdr:row>23</xdr:row>
      <xdr:rowOff>157056</xdr:rowOff>
    </xdr:to>
    <xdr:pic>
      <xdr:nvPicPr>
        <xdr:cNvPr id="2" name="Picture 1"/>
        <xdr:cNvPicPr>
          <a:picLocks noChangeAspect="1"/>
        </xdr:cNvPicPr>
      </xdr:nvPicPr>
      <xdr:blipFill>
        <a:blip xmlns:r="http://schemas.openxmlformats.org/officeDocument/2006/relationships" r:embed="rId1"/>
        <a:stretch>
          <a:fillRect/>
        </a:stretch>
      </xdr:blipFill>
      <xdr:spPr>
        <a:xfrm>
          <a:off x="3705225" y="3552826"/>
          <a:ext cx="2591025" cy="1100030"/>
        </a:xfrm>
        <a:prstGeom prst="rect">
          <a:avLst/>
        </a:prstGeom>
      </xdr:spPr>
    </xdr:pic>
    <xdr:clientData/>
  </xdr:twoCellAnchor>
  <xdr:twoCellAnchor editAs="oneCell">
    <xdr:from>
      <xdr:col>10</xdr:col>
      <xdr:colOff>352425</xdr:colOff>
      <xdr:row>17</xdr:row>
      <xdr:rowOff>180974</xdr:rowOff>
    </xdr:from>
    <xdr:to>
      <xdr:col>14</xdr:col>
      <xdr:colOff>533849</xdr:colOff>
      <xdr:row>23</xdr:row>
      <xdr:rowOff>195207</xdr:rowOff>
    </xdr:to>
    <xdr:pic>
      <xdr:nvPicPr>
        <xdr:cNvPr id="3" name="Picture 2"/>
        <xdr:cNvPicPr>
          <a:picLocks noChangeAspect="1"/>
        </xdr:cNvPicPr>
      </xdr:nvPicPr>
      <xdr:blipFill>
        <a:blip xmlns:r="http://schemas.openxmlformats.org/officeDocument/2006/relationships" r:embed="rId2"/>
        <a:stretch>
          <a:fillRect/>
        </a:stretch>
      </xdr:blipFill>
      <xdr:spPr>
        <a:xfrm>
          <a:off x="6448425" y="3533774"/>
          <a:ext cx="2619824" cy="1157233"/>
        </a:xfrm>
        <a:prstGeom prst="rect">
          <a:avLst/>
        </a:prstGeom>
      </xdr:spPr>
    </xdr:pic>
    <xdr:clientData/>
  </xdr:twoCellAnchor>
  <xdr:twoCellAnchor editAs="oneCell">
    <xdr:from>
      <xdr:col>1</xdr:col>
      <xdr:colOff>0</xdr:colOff>
      <xdr:row>1</xdr:row>
      <xdr:rowOff>76200</xdr:rowOff>
    </xdr:from>
    <xdr:to>
      <xdr:col>4</xdr:col>
      <xdr:colOff>597618</xdr:colOff>
      <xdr:row>5</xdr:row>
      <xdr:rowOff>152400</xdr:rowOff>
    </xdr:to>
    <xdr:pic>
      <xdr:nvPicPr>
        <xdr:cNvPr id="4" name="Picture 3"/>
        <xdr:cNvPicPr>
          <a:picLocks noChangeAspect="1"/>
        </xdr:cNvPicPr>
      </xdr:nvPicPr>
      <xdr:blipFill>
        <a:blip xmlns:r="http://schemas.openxmlformats.org/officeDocument/2006/relationships" r:embed="rId3"/>
        <a:stretch>
          <a:fillRect/>
        </a:stretch>
      </xdr:blipFill>
      <xdr:spPr>
        <a:xfrm>
          <a:off x="609600" y="266700"/>
          <a:ext cx="2426418" cy="8477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redy.ballen\Desktop\APH%20AVOCA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isclaimer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AST%20Resources\Spreadsheets\cropInsuranceDecisionTool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ocado 300"/>
      <sheetName val="Avocado 250"/>
      <sheetName val="Avocado 200"/>
      <sheetName val="Avocado 200a "/>
      <sheetName val="Avocado 170"/>
      <sheetName val="Sheet2"/>
      <sheetName val="Avocado FFT Basic"/>
      <sheetName val="Valencia FFT Basic "/>
      <sheetName val="Avocado FFT Opt"/>
      <sheetName val="Grapefruit  FFT "/>
      <sheetName val="Carambola  FFT"/>
      <sheetName val="Sheet1"/>
      <sheetName val="Sheet3"/>
      <sheetName val="Tomatoes"/>
    </sheetNames>
    <sheetDataSet>
      <sheetData sheetId="0"/>
      <sheetData sheetId="1"/>
      <sheetData sheetId="2">
        <row r="5">
          <cell r="G5">
            <v>0.75</v>
          </cell>
          <cell r="H5">
            <v>0.7</v>
          </cell>
          <cell r="I5">
            <v>0.65</v>
          </cell>
          <cell r="J5">
            <v>0.6</v>
          </cell>
          <cell r="K5">
            <v>0.55000000000000004</v>
          </cell>
          <cell r="L5">
            <v>0.5</v>
          </cell>
        </row>
        <row r="6">
          <cell r="D6">
            <v>100</v>
          </cell>
        </row>
        <row r="7">
          <cell r="D7">
            <v>95</v>
          </cell>
        </row>
        <row r="8">
          <cell r="D8">
            <v>90</v>
          </cell>
        </row>
        <row r="9">
          <cell r="D9">
            <v>85</v>
          </cell>
        </row>
        <row r="10">
          <cell r="D10">
            <v>80</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OCADO (2)"/>
      <sheetName val="AVOCADO"/>
      <sheetName val="OTHERS"/>
      <sheetName val="Sheet3"/>
      <sheetName val="Sheet1"/>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urity Settings"/>
      <sheetName val="Information"/>
      <sheetName val="premiums"/>
      <sheetName val="parameters"/>
      <sheetName val="ta ye sheet"/>
      <sheetName val="sobPeriod"/>
      <sheetName val="sobYear"/>
      <sheetName val="help_prem"/>
      <sheetName val="parametersdl"/>
      <sheetName val="yields"/>
      <sheetName val="help_yields"/>
      <sheetName val="what-if"/>
      <sheetName val="revEst"/>
      <sheetName val="hisPay"/>
      <sheetName val="cropInsuranceDecisionTool2017"/>
    </sheetNames>
    <sheetDataSet>
      <sheetData sheetId="0"/>
      <sheetData sheetId="1"/>
      <sheetData sheetId="2">
        <row r="18">
          <cell r="E18">
            <v>2.9500000476837158</v>
          </cell>
        </row>
      </sheetData>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rma.usda.gov/handbooks/18000/2017/17_18160.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B2:AC41"/>
  <sheetViews>
    <sheetView showGridLines="0" showRowColHeaders="0" showZeros="0" tabSelected="1" showOutlineSymbols="0" defaultGridColor="0" colorId="9" zoomScale="80" zoomScaleNormal="80" workbookViewId="0">
      <selection activeCell="AE24" sqref="AE24"/>
    </sheetView>
  </sheetViews>
  <sheetFormatPr defaultRowHeight="15" x14ac:dyDescent="0.25"/>
  <sheetData>
    <row r="2" spans="2:29" x14ac:dyDescent="0.25">
      <c r="B2" s="152"/>
      <c r="C2" s="152"/>
      <c r="D2" s="152"/>
      <c r="E2" s="152"/>
    </row>
    <row r="3" spans="2:29" ht="15.75" thickBot="1" x14ac:dyDescent="0.3">
      <c r="B3" s="152"/>
      <c r="C3" s="152"/>
      <c r="D3" s="152"/>
      <c r="E3" s="152"/>
    </row>
    <row r="4" spans="2:29" ht="15" customHeight="1" x14ac:dyDescent="0.25">
      <c r="B4" s="152"/>
      <c r="C4" s="152"/>
      <c r="D4" s="152"/>
      <c r="E4" s="152"/>
      <c r="H4" s="153" t="s">
        <v>174</v>
      </c>
      <c r="I4" s="154"/>
      <c r="J4" s="154"/>
      <c r="K4" s="154"/>
      <c r="L4" s="154"/>
      <c r="M4" s="154"/>
      <c r="N4" s="155"/>
      <c r="O4" s="156"/>
    </row>
    <row r="5" spans="2:29" ht="15" customHeight="1" x14ac:dyDescent="0.25">
      <c r="B5" s="152"/>
      <c r="C5" s="152"/>
      <c r="D5" s="152"/>
      <c r="E5" s="152"/>
      <c r="H5" s="157"/>
      <c r="I5" s="158"/>
      <c r="J5" s="158"/>
      <c r="K5" s="158"/>
      <c r="L5" s="158"/>
      <c r="M5" s="158"/>
      <c r="N5" s="159"/>
      <c r="O5" s="156"/>
    </row>
    <row r="6" spans="2:29" ht="15" customHeight="1" thickBot="1" x14ac:dyDescent="0.3">
      <c r="B6" s="152"/>
      <c r="C6" s="152"/>
      <c r="D6" s="152"/>
      <c r="E6" s="152"/>
      <c r="H6" s="160"/>
      <c r="I6" s="161"/>
      <c r="J6" s="161"/>
      <c r="K6" s="161"/>
      <c r="L6" s="161"/>
      <c r="M6" s="161"/>
      <c r="N6" s="162"/>
      <c r="O6" s="156"/>
    </row>
    <row r="7" spans="2:29" ht="15.75" thickBot="1" x14ac:dyDescent="0.3">
      <c r="H7" s="163"/>
      <c r="I7" s="156"/>
      <c r="J7" s="156"/>
      <c r="K7" s="163"/>
      <c r="L7" s="156"/>
      <c r="M7" s="156"/>
      <c r="N7" s="156"/>
    </row>
    <row r="8" spans="2:29" ht="15" customHeight="1" thickTop="1" x14ac:dyDescent="0.25">
      <c r="F8" s="164" t="s">
        <v>177</v>
      </c>
      <c r="G8" s="165"/>
      <c r="H8" s="165"/>
      <c r="I8" s="165"/>
      <c r="J8" s="165"/>
      <c r="K8" s="165"/>
      <c r="L8" s="165"/>
      <c r="M8" s="165"/>
      <c r="N8" s="165"/>
      <c r="O8" s="165"/>
      <c r="P8" s="166"/>
      <c r="Q8" s="45"/>
    </row>
    <row r="9" spans="2:29" ht="15" customHeight="1" x14ac:dyDescent="0.25">
      <c r="F9" s="167"/>
      <c r="G9" s="168"/>
      <c r="H9" s="168"/>
      <c r="I9" s="168"/>
      <c r="J9" s="168"/>
      <c r="K9" s="168"/>
      <c r="L9" s="168"/>
      <c r="M9" s="168"/>
      <c r="N9" s="168"/>
      <c r="O9" s="168"/>
      <c r="P9" s="169"/>
    </row>
    <row r="10" spans="2:29" ht="15" customHeight="1" x14ac:dyDescent="0.25">
      <c r="F10" s="167"/>
      <c r="G10" s="168"/>
      <c r="H10" s="168"/>
      <c r="I10" s="168"/>
      <c r="J10" s="168"/>
      <c r="K10" s="168"/>
      <c r="L10" s="168"/>
      <c r="M10" s="168"/>
      <c r="N10" s="168"/>
      <c r="O10" s="168"/>
      <c r="P10" s="169"/>
    </row>
    <row r="11" spans="2:29" ht="15" customHeight="1" x14ac:dyDescent="0.25">
      <c r="F11" s="167"/>
      <c r="G11" s="168"/>
      <c r="H11" s="168"/>
      <c r="I11" s="168"/>
      <c r="J11" s="168"/>
      <c r="K11" s="168"/>
      <c r="L11" s="168"/>
      <c r="M11" s="168"/>
      <c r="N11" s="168"/>
      <c r="O11" s="168"/>
      <c r="P11" s="169"/>
    </row>
    <row r="12" spans="2:29" ht="15" customHeight="1" x14ac:dyDescent="0.25">
      <c r="F12" s="167"/>
      <c r="G12" s="168"/>
      <c r="H12" s="168"/>
      <c r="I12" s="168"/>
      <c r="J12" s="168"/>
      <c r="K12" s="168"/>
      <c r="L12" s="168"/>
      <c r="M12" s="168"/>
      <c r="N12" s="168"/>
      <c r="O12" s="168"/>
      <c r="P12" s="169"/>
      <c r="W12" s="170"/>
      <c r="X12" s="170"/>
      <c r="Y12" s="170"/>
      <c r="Z12" s="170"/>
      <c r="AA12" s="170"/>
      <c r="AB12" s="170"/>
      <c r="AC12" s="170"/>
    </row>
    <row r="13" spans="2:29" ht="15" customHeight="1" x14ac:dyDescent="0.25">
      <c r="F13" s="167"/>
      <c r="G13" s="168"/>
      <c r="H13" s="168"/>
      <c r="I13" s="168"/>
      <c r="J13" s="168"/>
      <c r="K13" s="168"/>
      <c r="L13" s="168"/>
      <c r="M13" s="168"/>
      <c r="N13" s="168"/>
      <c r="O13" s="168"/>
      <c r="P13" s="169"/>
      <c r="W13" s="170"/>
      <c r="X13" s="170"/>
      <c r="Y13" s="170"/>
      <c r="Z13" s="170"/>
      <c r="AA13" s="170"/>
      <c r="AB13" s="170"/>
      <c r="AC13" s="170"/>
    </row>
    <row r="14" spans="2:29" ht="15" customHeight="1" x14ac:dyDescent="0.25">
      <c r="F14" s="167"/>
      <c r="G14" s="168"/>
      <c r="H14" s="168"/>
      <c r="I14" s="168"/>
      <c r="J14" s="168"/>
      <c r="K14" s="168"/>
      <c r="L14" s="168"/>
      <c r="M14" s="168"/>
      <c r="N14" s="168"/>
      <c r="O14" s="168"/>
      <c r="P14" s="169"/>
      <c r="S14" s="156"/>
      <c r="W14" s="170"/>
      <c r="X14" s="170"/>
      <c r="Y14" s="170"/>
      <c r="Z14" s="170"/>
      <c r="AA14" s="170"/>
      <c r="AB14" s="170"/>
      <c r="AC14" s="170"/>
    </row>
    <row r="15" spans="2:29" ht="20.25" customHeight="1" thickBot="1" x14ac:dyDescent="0.3">
      <c r="F15" s="171"/>
      <c r="G15" s="168"/>
      <c r="H15" s="172"/>
      <c r="I15" s="172"/>
      <c r="J15" s="172"/>
      <c r="K15" s="172"/>
      <c r="L15" s="172"/>
      <c r="M15" s="172"/>
      <c r="N15" s="172"/>
      <c r="O15" s="172"/>
      <c r="P15" s="173"/>
    </row>
    <row r="16" spans="2:29" ht="16.5" thickTop="1" thickBot="1" x14ac:dyDescent="0.3">
      <c r="G16" s="174"/>
    </row>
    <row r="17" spans="5:24" ht="15.75" thickTop="1" x14ac:dyDescent="0.25">
      <c r="G17" s="175" t="s">
        <v>175</v>
      </c>
      <c r="H17" s="176"/>
      <c r="I17" s="176"/>
      <c r="J17" s="176"/>
      <c r="K17" s="176"/>
      <c r="L17" s="176"/>
      <c r="M17" s="176"/>
      <c r="N17" s="176"/>
      <c r="O17" s="177"/>
    </row>
    <row r="18" spans="5:24" x14ac:dyDescent="0.25">
      <c r="G18" s="178"/>
      <c r="H18" s="179"/>
      <c r="I18" s="179"/>
      <c r="J18" s="179"/>
      <c r="K18" s="179"/>
      <c r="L18" s="179"/>
      <c r="M18" s="179"/>
      <c r="N18" s="179"/>
      <c r="O18" s="180"/>
    </row>
    <row r="19" spans="5:24" x14ac:dyDescent="0.25">
      <c r="G19" s="178"/>
      <c r="H19" s="179"/>
      <c r="I19" s="179"/>
      <c r="J19" s="179"/>
      <c r="K19" s="179"/>
      <c r="L19" s="179"/>
      <c r="M19" s="179"/>
      <c r="N19" s="179"/>
      <c r="O19" s="180"/>
    </row>
    <row r="20" spans="5:24" x14ac:dyDescent="0.25">
      <c r="G20" s="178"/>
      <c r="H20" s="179"/>
      <c r="I20" s="179"/>
      <c r="J20" s="179"/>
      <c r="K20" s="179"/>
      <c r="L20" s="179"/>
      <c r="M20" s="179"/>
      <c r="N20" s="179"/>
      <c r="O20" s="180"/>
    </row>
    <row r="21" spans="5:24" x14ac:dyDescent="0.25">
      <c r="G21" s="178"/>
      <c r="H21" s="179"/>
      <c r="I21" s="179"/>
      <c r="J21" s="179"/>
      <c r="K21" s="179"/>
      <c r="L21" s="179"/>
      <c r="M21" s="179"/>
      <c r="N21" s="179"/>
      <c r="O21" s="180"/>
    </row>
    <row r="22" spans="5:24" x14ac:dyDescent="0.25">
      <c r="G22" s="178"/>
      <c r="H22" s="179"/>
      <c r="I22" s="179"/>
      <c r="J22" s="179"/>
      <c r="K22" s="179"/>
      <c r="L22" s="179"/>
      <c r="M22" s="179"/>
      <c r="N22" s="179"/>
      <c r="O22" s="180"/>
    </row>
    <row r="23" spans="5:24" x14ac:dyDescent="0.25">
      <c r="G23" s="178"/>
      <c r="H23" s="179"/>
      <c r="I23" s="179"/>
      <c r="J23" s="179"/>
      <c r="K23" s="179"/>
      <c r="L23" s="179"/>
      <c r="M23" s="179"/>
      <c r="N23" s="179"/>
      <c r="O23" s="180"/>
    </row>
    <row r="24" spans="5:24" ht="15.75" thickBot="1" x14ac:dyDescent="0.3">
      <c r="G24" s="181"/>
      <c r="H24" s="182"/>
      <c r="I24" s="182"/>
      <c r="J24" s="182"/>
      <c r="K24" s="182"/>
      <c r="L24" s="182"/>
      <c r="M24" s="182"/>
      <c r="N24" s="182"/>
      <c r="O24" s="183"/>
    </row>
    <row r="25" spans="5:24" ht="15.75" thickTop="1" x14ac:dyDescent="0.25"/>
    <row r="26" spans="5:24" ht="15.75" thickBot="1" x14ac:dyDescent="0.3">
      <c r="E26" s="156"/>
    </row>
    <row r="27" spans="5:24" ht="15" customHeight="1" x14ac:dyDescent="0.25">
      <c r="E27" s="184" t="s">
        <v>176</v>
      </c>
      <c r="F27" s="185"/>
      <c r="G27" s="185"/>
      <c r="H27" s="185"/>
      <c r="I27" s="185"/>
      <c r="J27" s="185"/>
      <c r="K27" s="185"/>
      <c r="L27" s="185"/>
      <c r="M27" s="185"/>
      <c r="N27" s="185"/>
      <c r="O27" s="185"/>
      <c r="P27" s="185"/>
      <c r="Q27" s="186"/>
      <c r="R27" s="156"/>
    </row>
    <row r="28" spans="5:24" ht="15" customHeight="1" x14ac:dyDescent="0.25">
      <c r="E28" s="187"/>
      <c r="F28" s="188"/>
      <c r="G28" s="188"/>
      <c r="H28" s="188"/>
      <c r="I28" s="188"/>
      <c r="J28" s="188"/>
      <c r="K28" s="188"/>
      <c r="L28" s="188"/>
      <c r="M28" s="188"/>
      <c r="N28" s="188"/>
      <c r="O28" s="188"/>
      <c r="P28" s="188"/>
      <c r="Q28" s="189"/>
      <c r="R28" s="156"/>
    </row>
    <row r="29" spans="5:24" ht="15" customHeight="1" x14ac:dyDescent="0.25">
      <c r="E29" s="187"/>
      <c r="F29" s="188"/>
      <c r="G29" s="188"/>
      <c r="H29" s="188"/>
      <c r="I29" s="188"/>
      <c r="J29" s="188"/>
      <c r="K29" s="188"/>
      <c r="L29" s="188"/>
      <c r="M29" s="188"/>
      <c r="N29" s="188"/>
      <c r="O29" s="188"/>
      <c r="P29" s="188"/>
      <c r="Q29" s="189"/>
    </row>
    <row r="30" spans="5:24" ht="15" customHeight="1" x14ac:dyDescent="0.25">
      <c r="E30" s="187"/>
      <c r="F30" s="188"/>
      <c r="G30" s="188"/>
      <c r="H30" s="188"/>
      <c r="I30" s="188"/>
      <c r="J30" s="188"/>
      <c r="K30" s="188"/>
      <c r="L30" s="188"/>
      <c r="M30" s="188"/>
      <c r="N30" s="188"/>
      <c r="O30" s="188"/>
      <c r="P30" s="188"/>
      <c r="Q30" s="189"/>
      <c r="R30" s="190"/>
      <c r="S30" s="191"/>
      <c r="T30" s="191"/>
      <c r="U30" s="191"/>
      <c r="V30" s="191"/>
      <c r="W30" s="191"/>
      <c r="X30" s="191"/>
    </row>
    <row r="31" spans="5:24" ht="15" customHeight="1" x14ac:dyDescent="0.25">
      <c r="E31" s="187"/>
      <c r="F31" s="188"/>
      <c r="G31" s="188"/>
      <c r="H31" s="188"/>
      <c r="I31" s="188"/>
      <c r="J31" s="188"/>
      <c r="K31" s="188"/>
      <c r="L31" s="188"/>
      <c r="M31" s="188"/>
      <c r="N31" s="188"/>
      <c r="O31" s="188"/>
      <c r="P31" s="188"/>
      <c r="Q31" s="189"/>
    </row>
    <row r="32" spans="5:24" ht="15" customHeight="1" x14ac:dyDescent="0.25">
      <c r="E32" s="187"/>
      <c r="F32" s="188"/>
      <c r="G32" s="188"/>
      <c r="H32" s="188"/>
      <c r="I32" s="188"/>
      <c r="J32" s="188"/>
      <c r="K32" s="188"/>
      <c r="L32" s="188"/>
      <c r="M32" s="188"/>
      <c r="N32" s="188"/>
      <c r="O32" s="188"/>
      <c r="P32" s="188"/>
      <c r="Q32" s="189"/>
    </row>
    <row r="33" spans="5:17" ht="15" customHeight="1" x14ac:dyDescent="0.25">
      <c r="E33" s="187"/>
      <c r="F33" s="188"/>
      <c r="G33" s="188"/>
      <c r="H33" s="188"/>
      <c r="I33" s="188"/>
      <c r="J33" s="188"/>
      <c r="K33" s="188"/>
      <c r="L33" s="188"/>
      <c r="M33" s="188"/>
      <c r="N33" s="188"/>
      <c r="O33" s="188"/>
      <c r="P33" s="188"/>
      <c r="Q33" s="189"/>
    </row>
    <row r="34" spans="5:17" ht="15" customHeight="1" x14ac:dyDescent="0.25">
      <c r="E34" s="187"/>
      <c r="F34" s="188"/>
      <c r="G34" s="188"/>
      <c r="H34" s="188"/>
      <c r="I34" s="188"/>
      <c r="J34" s="188"/>
      <c r="K34" s="188"/>
      <c r="L34" s="188"/>
      <c r="M34" s="188"/>
      <c r="N34" s="188"/>
      <c r="O34" s="188"/>
      <c r="P34" s="188"/>
      <c r="Q34" s="189"/>
    </row>
    <row r="35" spans="5:17" ht="15" customHeight="1" x14ac:dyDescent="0.25">
      <c r="E35" s="187"/>
      <c r="F35" s="188"/>
      <c r="G35" s="188"/>
      <c r="H35" s="188"/>
      <c r="I35" s="188"/>
      <c r="J35" s="188"/>
      <c r="K35" s="188"/>
      <c r="L35" s="188"/>
      <c r="M35" s="188"/>
      <c r="N35" s="188"/>
      <c r="O35" s="188"/>
      <c r="P35" s="188"/>
      <c r="Q35" s="189"/>
    </row>
    <row r="36" spans="5:17" ht="15" customHeight="1" x14ac:dyDescent="0.25">
      <c r="E36" s="187"/>
      <c r="F36" s="188"/>
      <c r="G36" s="188"/>
      <c r="H36" s="188"/>
      <c r="I36" s="188"/>
      <c r="J36" s="188"/>
      <c r="K36" s="188"/>
      <c r="L36" s="188"/>
      <c r="M36" s="188"/>
      <c r="N36" s="188"/>
      <c r="O36" s="188"/>
      <c r="P36" s="188"/>
      <c r="Q36" s="189"/>
    </row>
    <row r="37" spans="5:17" ht="15" customHeight="1" x14ac:dyDescent="0.25">
      <c r="E37" s="187"/>
      <c r="F37" s="188"/>
      <c r="G37" s="188"/>
      <c r="H37" s="188"/>
      <c r="I37" s="188"/>
      <c r="J37" s="188"/>
      <c r="K37" s="188"/>
      <c r="L37" s="188"/>
      <c r="M37" s="188"/>
      <c r="N37" s="188"/>
      <c r="O37" s="188"/>
      <c r="P37" s="188"/>
      <c r="Q37" s="189"/>
    </row>
    <row r="38" spans="5:17" ht="15" customHeight="1" x14ac:dyDescent="0.25">
      <c r="E38" s="187"/>
      <c r="F38" s="188"/>
      <c r="G38" s="188"/>
      <c r="H38" s="188"/>
      <c r="I38" s="188"/>
      <c r="J38" s="188"/>
      <c r="K38" s="188"/>
      <c r="L38" s="188"/>
      <c r="M38" s="188"/>
      <c r="N38" s="188"/>
      <c r="O38" s="188"/>
      <c r="P38" s="188"/>
      <c r="Q38" s="189"/>
    </row>
    <row r="39" spans="5:17" x14ac:dyDescent="0.25">
      <c r="E39" s="187"/>
      <c r="F39" s="188"/>
      <c r="G39" s="188"/>
      <c r="H39" s="188"/>
      <c r="I39" s="188"/>
      <c r="J39" s="188"/>
      <c r="K39" s="188"/>
      <c r="L39" s="188"/>
      <c r="M39" s="188"/>
      <c r="N39" s="188"/>
      <c r="O39" s="188"/>
      <c r="P39" s="188"/>
      <c r="Q39" s="189"/>
    </row>
    <row r="40" spans="5:17" ht="15.75" thickBot="1" x14ac:dyDescent="0.3">
      <c r="E40" s="192"/>
      <c r="F40" s="193"/>
      <c r="G40" s="193"/>
      <c r="H40" s="193"/>
      <c r="I40" s="193"/>
      <c r="J40" s="193"/>
      <c r="K40" s="193"/>
      <c r="L40" s="193"/>
      <c r="M40" s="193"/>
      <c r="N40" s="193"/>
      <c r="O40" s="193"/>
      <c r="P40" s="193"/>
      <c r="Q40" s="194"/>
    </row>
    <row r="41" spans="5:17" x14ac:dyDescent="0.25">
      <c r="N41" s="156"/>
      <c r="O41" s="156"/>
    </row>
  </sheetData>
  <sheetProtection algorithmName="SHA-512" hashValue="Y0j5gqHJaFiREnMKeeMILF9iBonEFeqEgzwiKz+5Mxq5H+lyPcodPgwrqwH7a7WP4sCFqtU7FLrMtRV5rknIqA==" saltValue="NWjZQ43Ks+vhprhwpl/1CQ==" spinCount="100000" sheet="1" objects="1" scenarios="1"/>
  <mergeCells count="6">
    <mergeCell ref="B2:E6"/>
    <mergeCell ref="H4:N6"/>
    <mergeCell ref="F8:P15"/>
    <mergeCell ref="W12:AC14"/>
    <mergeCell ref="G17:O24"/>
    <mergeCell ref="E27:Q4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4:N24"/>
  <sheetViews>
    <sheetView zoomScale="98" zoomScaleNormal="98" workbookViewId="0">
      <selection activeCell="O14" sqref="O14"/>
    </sheetView>
  </sheetViews>
  <sheetFormatPr defaultRowHeight="15" x14ac:dyDescent="0.25"/>
  <cols>
    <col min="7" max="7" width="69.42578125" customWidth="1"/>
    <col min="8" max="8" width="18.140625" customWidth="1"/>
    <col min="9" max="9" width="16.42578125" customWidth="1"/>
    <col min="10" max="10" width="24.28515625" customWidth="1"/>
    <col min="11" max="11" width="19.28515625" customWidth="1"/>
  </cols>
  <sheetData>
    <row r="4" spans="7:14" ht="22.5" customHeight="1" x14ac:dyDescent="0.25">
      <c r="G4" s="96" t="s">
        <v>56</v>
      </c>
      <c r="H4" s="96"/>
      <c r="I4" s="96"/>
      <c r="J4" s="96"/>
      <c r="K4" s="96"/>
    </row>
    <row r="5" spans="7:14" ht="30" customHeight="1" x14ac:dyDescent="0.25">
      <c r="G5" s="99" t="s">
        <v>55</v>
      </c>
      <c r="H5" s="100" t="s">
        <v>54</v>
      </c>
      <c r="I5" s="101"/>
      <c r="J5" s="104" t="s">
        <v>53</v>
      </c>
      <c r="K5" s="105"/>
      <c r="L5" s="45"/>
      <c r="M5" s="45"/>
      <c r="N5" s="45"/>
    </row>
    <row r="6" spans="7:14" ht="31.5" customHeight="1" x14ac:dyDescent="0.25">
      <c r="G6" s="99"/>
      <c r="H6" s="100" t="s">
        <v>172</v>
      </c>
      <c r="I6" s="101"/>
      <c r="J6" s="102"/>
      <c r="K6" s="103"/>
      <c r="L6" s="45"/>
      <c r="M6" s="45"/>
      <c r="N6" s="45"/>
    </row>
    <row r="7" spans="7:14" ht="47.25" x14ac:dyDescent="0.25">
      <c r="G7" s="42" t="s">
        <v>52</v>
      </c>
      <c r="H7" s="99" t="s">
        <v>51</v>
      </c>
      <c r="I7" s="99"/>
      <c r="J7" s="99"/>
      <c r="K7" s="99"/>
      <c r="L7" s="45"/>
      <c r="M7" s="45"/>
      <c r="N7" s="45"/>
    </row>
    <row r="8" spans="7:14" ht="6.75" customHeight="1" x14ac:dyDescent="0.25">
      <c r="G8" s="46"/>
      <c r="H8" s="46"/>
      <c r="I8" s="46"/>
      <c r="J8" s="46"/>
      <c r="K8" s="46"/>
      <c r="L8" s="45"/>
      <c r="M8" s="45"/>
      <c r="N8" s="45"/>
    </row>
    <row r="9" spans="7:14" ht="33.75" customHeight="1" x14ac:dyDescent="0.25">
      <c r="G9" s="37" t="s">
        <v>50</v>
      </c>
      <c r="H9" s="37" t="s">
        <v>49</v>
      </c>
      <c r="I9" s="37" t="s">
        <v>48</v>
      </c>
      <c r="J9" s="37" t="s">
        <v>47</v>
      </c>
      <c r="K9" s="37" t="s">
        <v>46</v>
      </c>
      <c r="L9" s="45"/>
      <c r="M9" s="45"/>
      <c r="N9" s="45"/>
    </row>
    <row r="10" spans="7:14" ht="30" customHeight="1" x14ac:dyDescent="0.25">
      <c r="G10" s="42" t="s">
        <v>45</v>
      </c>
      <c r="H10" s="43" t="s">
        <v>44</v>
      </c>
      <c r="I10" s="41">
        <v>0</v>
      </c>
      <c r="J10" s="36">
        <v>0</v>
      </c>
      <c r="K10" s="36"/>
    </row>
    <row r="11" spans="7:14" ht="30" customHeight="1" x14ac:dyDescent="0.25">
      <c r="G11" s="40" t="s">
        <v>43</v>
      </c>
      <c r="H11" s="44" t="s">
        <v>42</v>
      </c>
      <c r="I11" s="38">
        <v>128840</v>
      </c>
      <c r="J11" s="39" t="s">
        <v>41</v>
      </c>
      <c r="K11" s="38">
        <v>127740</v>
      </c>
    </row>
    <row r="12" spans="7:14" ht="22.5" customHeight="1" x14ac:dyDescent="0.25">
      <c r="G12" s="40" t="s">
        <v>40</v>
      </c>
      <c r="H12" s="44" t="s">
        <v>39</v>
      </c>
      <c r="I12" s="38">
        <v>3800</v>
      </c>
      <c r="J12" s="39" t="s">
        <v>38</v>
      </c>
      <c r="K12" s="38">
        <v>560</v>
      </c>
    </row>
    <row r="13" spans="7:14" ht="22.5" customHeight="1" x14ac:dyDescent="0.25">
      <c r="G13" s="42" t="s">
        <v>37</v>
      </c>
      <c r="H13" s="43" t="s">
        <v>36</v>
      </c>
      <c r="I13" s="41">
        <v>18200</v>
      </c>
      <c r="J13" s="36" t="s">
        <v>35</v>
      </c>
      <c r="K13" s="41">
        <v>0</v>
      </c>
    </row>
    <row r="14" spans="7:14" ht="22.5" customHeight="1" x14ac:dyDescent="0.25">
      <c r="G14" s="42" t="s">
        <v>34</v>
      </c>
      <c r="H14" s="43" t="s">
        <v>33</v>
      </c>
      <c r="I14" s="41">
        <v>0</v>
      </c>
      <c r="J14" s="36">
        <v>0</v>
      </c>
      <c r="K14" s="41">
        <v>0</v>
      </c>
    </row>
    <row r="15" spans="7:14" ht="22.5" customHeight="1" x14ac:dyDescent="0.25">
      <c r="G15" s="42" t="s">
        <v>32</v>
      </c>
      <c r="H15" s="43" t="s">
        <v>31</v>
      </c>
      <c r="I15" s="41">
        <v>0</v>
      </c>
      <c r="J15" s="36">
        <v>0</v>
      </c>
      <c r="K15" s="41">
        <v>0</v>
      </c>
    </row>
    <row r="16" spans="7:14" ht="22.5" customHeight="1" x14ac:dyDescent="0.25">
      <c r="G16" s="42" t="s">
        <v>30</v>
      </c>
      <c r="H16" s="43" t="s">
        <v>29</v>
      </c>
      <c r="I16" s="41">
        <v>31875</v>
      </c>
      <c r="J16" s="36" t="s">
        <v>28</v>
      </c>
      <c r="K16" s="41">
        <v>0</v>
      </c>
    </row>
    <row r="17" spans="7:11" ht="22.5" customHeight="1" x14ac:dyDescent="0.25">
      <c r="G17" s="42" t="s">
        <v>27</v>
      </c>
      <c r="H17" s="43" t="s">
        <v>26</v>
      </c>
      <c r="I17" s="41">
        <v>5000</v>
      </c>
      <c r="J17" s="36" t="s">
        <v>25</v>
      </c>
      <c r="K17" s="41">
        <v>0</v>
      </c>
    </row>
    <row r="18" spans="7:11" ht="30" customHeight="1" x14ac:dyDescent="0.25">
      <c r="G18" s="42" t="s">
        <v>24</v>
      </c>
      <c r="H18" s="36"/>
      <c r="I18" s="41"/>
      <c r="J18" s="36"/>
      <c r="K18" s="41"/>
    </row>
    <row r="19" spans="7:11" ht="22.5" customHeight="1" x14ac:dyDescent="0.25">
      <c r="G19" s="42" t="s">
        <v>23</v>
      </c>
      <c r="H19" s="97" t="s">
        <v>22</v>
      </c>
      <c r="I19" s="41">
        <v>2400</v>
      </c>
      <c r="J19" s="36" t="s">
        <v>21</v>
      </c>
      <c r="K19" s="41">
        <v>0</v>
      </c>
    </row>
    <row r="20" spans="7:11" ht="22.5" customHeight="1" x14ac:dyDescent="0.25">
      <c r="G20" s="40" t="s">
        <v>20</v>
      </c>
      <c r="H20" s="97"/>
      <c r="I20" s="38">
        <v>200</v>
      </c>
      <c r="J20" s="39">
        <v>0</v>
      </c>
      <c r="K20" s="38">
        <v>200</v>
      </c>
    </row>
    <row r="21" spans="7:11" ht="22.5" customHeight="1" x14ac:dyDescent="0.25">
      <c r="G21" s="40" t="s">
        <v>19</v>
      </c>
      <c r="H21" s="97"/>
      <c r="I21" s="38">
        <v>1000</v>
      </c>
      <c r="J21" s="39">
        <v>0</v>
      </c>
      <c r="K21" s="38">
        <v>1000</v>
      </c>
    </row>
    <row r="22" spans="7:11" ht="22.5" customHeight="1" x14ac:dyDescent="0.25">
      <c r="G22" s="40" t="s">
        <v>18</v>
      </c>
      <c r="H22" s="97"/>
      <c r="I22" s="38">
        <v>1000</v>
      </c>
      <c r="J22" s="39">
        <v>0</v>
      </c>
      <c r="K22" s="38">
        <v>1000</v>
      </c>
    </row>
    <row r="23" spans="7:11" ht="22.5" customHeight="1" x14ac:dyDescent="0.25">
      <c r="G23" s="37" t="s">
        <v>17</v>
      </c>
      <c r="H23" s="36"/>
      <c r="I23" s="34">
        <f>SUM(I10:I22)</f>
        <v>192315</v>
      </c>
      <c r="J23" s="34">
        <v>61815</v>
      </c>
      <c r="K23" s="34">
        <f>SUM(K11:K22)</f>
        <v>130500</v>
      </c>
    </row>
    <row r="24" spans="7:11" ht="22.5" customHeight="1" x14ac:dyDescent="0.25">
      <c r="G24" s="35"/>
      <c r="H24" s="98" t="s">
        <v>16</v>
      </c>
      <c r="I24" s="98"/>
      <c r="J24" s="98"/>
      <c r="K24" s="34">
        <f>K$23</f>
        <v>130500</v>
      </c>
    </row>
  </sheetData>
  <sheetProtection algorithmName="SHA-512" hashValue="IuVZy6xTMW7DMniNOHf3uZRNVIv/TeBhGADOwLAC60rkN1BBeBruf5NGfB6OUfKIGplSknmvI/2z4layifvONg==" saltValue="FONCLBtKroUaRBfe7uJ04g==" spinCount="100000" sheet="1" objects="1" scenarios="1"/>
  <mergeCells count="9">
    <mergeCell ref="G4:K4"/>
    <mergeCell ref="H19:H22"/>
    <mergeCell ref="H24:J24"/>
    <mergeCell ref="G5:G6"/>
    <mergeCell ref="H7:K7"/>
    <mergeCell ref="H5:I5"/>
    <mergeCell ref="H6:I6"/>
    <mergeCell ref="J6:K6"/>
    <mergeCell ref="J5:K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3:P39"/>
  <sheetViews>
    <sheetView topLeftCell="G1" workbookViewId="0">
      <selection activeCell="Q19" sqref="Q19"/>
    </sheetView>
  </sheetViews>
  <sheetFormatPr defaultRowHeight="15" x14ac:dyDescent="0.25"/>
  <cols>
    <col min="9" max="9" width="79.7109375" customWidth="1"/>
    <col min="10" max="10" width="20.85546875" customWidth="1"/>
    <col min="11" max="11" width="19.28515625" customWidth="1"/>
    <col min="12" max="12" width="21.85546875" customWidth="1"/>
    <col min="13" max="13" width="19.5703125" customWidth="1"/>
  </cols>
  <sheetData>
    <row r="3" spans="9:16" s="4" customFormat="1" ht="22.5" customHeight="1" x14ac:dyDescent="0.25">
      <c r="I3" s="96" t="s">
        <v>102</v>
      </c>
      <c r="J3" s="96"/>
      <c r="K3" s="96"/>
      <c r="L3" s="96"/>
      <c r="M3" s="96"/>
    </row>
    <row r="4" spans="9:16" ht="27.6" customHeight="1" x14ac:dyDescent="0.25">
      <c r="I4" s="99" t="s">
        <v>55</v>
      </c>
      <c r="J4" s="100" t="s">
        <v>54</v>
      </c>
      <c r="K4" s="101"/>
      <c r="L4" s="112" t="s">
        <v>101</v>
      </c>
      <c r="M4" s="113"/>
      <c r="P4" t="s">
        <v>100</v>
      </c>
    </row>
    <row r="5" spans="9:16" ht="27.6" customHeight="1" x14ac:dyDescent="0.25">
      <c r="I5" s="99"/>
      <c r="J5" s="100" t="s">
        <v>53</v>
      </c>
      <c r="K5" s="101"/>
      <c r="L5" s="114"/>
      <c r="M5" s="115"/>
    </row>
    <row r="6" spans="9:16" ht="27.6" customHeight="1" x14ac:dyDescent="0.25">
      <c r="I6" s="99"/>
      <c r="J6" s="100" t="s">
        <v>172</v>
      </c>
      <c r="K6" s="101"/>
      <c r="L6" s="116"/>
      <c r="M6" s="117"/>
    </row>
    <row r="7" spans="9:16" ht="15.75" x14ac:dyDescent="0.25">
      <c r="I7" s="63"/>
      <c r="J7" s="63"/>
      <c r="K7" s="63"/>
      <c r="L7" s="63"/>
      <c r="M7" s="63"/>
    </row>
    <row r="8" spans="9:16" s="4" customFormat="1" ht="30" customHeight="1" x14ac:dyDescent="0.25">
      <c r="I8" s="62" t="s">
        <v>99</v>
      </c>
      <c r="J8" s="62" t="s">
        <v>49</v>
      </c>
      <c r="K8" s="62" t="s">
        <v>48</v>
      </c>
      <c r="L8" s="62" t="s">
        <v>98</v>
      </c>
      <c r="M8" s="62" t="s">
        <v>97</v>
      </c>
    </row>
    <row r="9" spans="9:16" ht="22.5" customHeight="1" x14ac:dyDescent="0.25">
      <c r="I9" s="61" t="s">
        <v>96</v>
      </c>
      <c r="J9" s="39">
        <v>10</v>
      </c>
      <c r="K9" s="38">
        <v>3750</v>
      </c>
      <c r="L9" s="39">
        <v>0</v>
      </c>
      <c r="M9" s="38">
        <v>3750</v>
      </c>
    </row>
    <row r="10" spans="9:16" ht="22.5" customHeight="1" x14ac:dyDescent="0.25">
      <c r="I10" s="61" t="s">
        <v>95</v>
      </c>
      <c r="J10" s="39">
        <v>11</v>
      </c>
      <c r="K10" s="38">
        <v>8520</v>
      </c>
      <c r="L10" s="39">
        <v>0</v>
      </c>
      <c r="M10" s="38">
        <v>8520</v>
      </c>
    </row>
    <row r="11" spans="9:16" ht="22.5" customHeight="1" x14ac:dyDescent="0.25">
      <c r="I11" s="61" t="s">
        <v>94</v>
      </c>
      <c r="J11" s="39">
        <v>12</v>
      </c>
      <c r="K11" s="38">
        <v>2640</v>
      </c>
      <c r="L11" s="39">
        <v>0</v>
      </c>
      <c r="M11" s="38">
        <v>2640</v>
      </c>
    </row>
    <row r="12" spans="9:16" ht="22.5" customHeight="1" x14ac:dyDescent="0.25">
      <c r="I12" s="61" t="s">
        <v>93</v>
      </c>
      <c r="J12" s="39">
        <v>13</v>
      </c>
      <c r="K12" s="38">
        <v>3900</v>
      </c>
      <c r="L12" s="39">
        <v>0</v>
      </c>
      <c r="M12" s="38">
        <v>3900</v>
      </c>
    </row>
    <row r="13" spans="9:16" ht="22.5" customHeight="1" x14ac:dyDescent="0.25">
      <c r="I13" s="60" t="s">
        <v>92</v>
      </c>
      <c r="J13" s="36">
        <v>14</v>
      </c>
      <c r="K13" s="41">
        <v>3500</v>
      </c>
      <c r="L13" s="36" t="s">
        <v>91</v>
      </c>
      <c r="M13" s="41">
        <v>0</v>
      </c>
    </row>
    <row r="14" spans="9:16" ht="22.5" customHeight="1" x14ac:dyDescent="0.25">
      <c r="I14" s="60" t="s">
        <v>90</v>
      </c>
      <c r="J14" s="36">
        <v>15</v>
      </c>
      <c r="K14" s="41">
        <v>0</v>
      </c>
      <c r="L14" s="36">
        <v>0</v>
      </c>
      <c r="M14" s="41">
        <v>0</v>
      </c>
    </row>
    <row r="15" spans="9:16" ht="22.5" customHeight="1" x14ac:dyDescent="0.25">
      <c r="I15" s="60" t="s">
        <v>89</v>
      </c>
      <c r="J15" s="36">
        <v>16</v>
      </c>
      <c r="K15" s="41">
        <v>0</v>
      </c>
      <c r="L15" s="36">
        <v>0</v>
      </c>
      <c r="M15" s="41">
        <v>0</v>
      </c>
    </row>
    <row r="16" spans="9:16" ht="22.5" customHeight="1" x14ac:dyDescent="0.25">
      <c r="I16" s="61" t="s">
        <v>88</v>
      </c>
      <c r="J16" s="39">
        <v>17</v>
      </c>
      <c r="K16" s="38">
        <v>11200</v>
      </c>
      <c r="L16" s="39">
        <v>0</v>
      </c>
      <c r="M16" s="38">
        <v>11200</v>
      </c>
    </row>
    <row r="17" spans="9:13" ht="22.5" customHeight="1" x14ac:dyDescent="0.25">
      <c r="I17" s="61" t="s">
        <v>87</v>
      </c>
      <c r="J17" s="39">
        <v>18</v>
      </c>
      <c r="K17" s="38">
        <v>3550</v>
      </c>
      <c r="L17" s="39">
        <v>0</v>
      </c>
      <c r="M17" s="38">
        <v>3550</v>
      </c>
    </row>
    <row r="18" spans="9:13" ht="22.5" customHeight="1" x14ac:dyDescent="0.25">
      <c r="I18" s="61" t="s">
        <v>86</v>
      </c>
      <c r="J18" s="39">
        <v>19</v>
      </c>
      <c r="K18" s="38">
        <v>11400</v>
      </c>
      <c r="L18" s="39">
        <v>0</v>
      </c>
      <c r="M18" s="38">
        <v>11400</v>
      </c>
    </row>
    <row r="19" spans="9:13" ht="22.5" customHeight="1" x14ac:dyDescent="0.25">
      <c r="I19" s="61" t="s">
        <v>85</v>
      </c>
      <c r="J19" s="39">
        <v>20</v>
      </c>
      <c r="K19" s="38">
        <v>3650</v>
      </c>
      <c r="L19" s="39">
        <v>0</v>
      </c>
      <c r="M19" s="38">
        <v>3650</v>
      </c>
    </row>
    <row r="20" spans="9:13" ht="22.5" customHeight="1" x14ac:dyDescent="0.25">
      <c r="I20" s="60" t="s">
        <v>84</v>
      </c>
      <c r="J20" s="36" t="s">
        <v>83</v>
      </c>
      <c r="K20" s="41">
        <v>14500</v>
      </c>
      <c r="L20" s="36" t="s">
        <v>82</v>
      </c>
      <c r="M20" s="41">
        <v>0</v>
      </c>
    </row>
    <row r="21" spans="9:13" ht="22.5" customHeight="1" x14ac:dyDescent="0.25">
      <c r="I21" s="61" t="s">
        <v>81</v>
      </c>
      <c r="J21" s="39">
        <v>22</v>
      </c>
      <c r="K21" s="38">
        <v>10300</v>
      </c>
      <c r="L21" s="39">
        <v>0</v>
      </c>
      <c r="M21" s="38">
        <v>10300</v>
      </c>
    </row>
    <row r="22" spans="9:13" ht="22.5" customHeight="1" x14ac:dyDescent="0.25">
      <c r="I22" s="60" t="s">
        <v>80</v>
      </c>
      <c r="J22" s="36">
        <v>23</v>
      </c>
      <c r="K22" s="41">
        <v>0</v>
      </c>
      <c r="L22" s="36">
        <v>0</v>
      </c>
      <c r="M22" s="41">
        <v>0</v>
      </c>
    </row>
    <row r="23" spans="9:13" ht="22.5" customHeight="1" x14ac:dyDescent="0.25">
      <c r="I23" s="60" t="s">
        <v>79</v>
      </c>
      <c r="J23" s="36" t="s">
        <v>78</v>
      </c>
      <c r="K23" s="41">
        <v>6750</v>
      </c>
      <c r="L23" s="36" t="s">
        <v>77</v>
      </c>
      <c r="M23" s="41">
        <v>0</v>
      </c>
    </row>
    <row r="24" spans="9:13" ht="22.5" customHeight="1" x14ac:dyDescent="0.25">
      <c r="I24" s="61" t="s">
        <v>76</v>
      </c>
      <c r="J24" s="39">
        <v>25</v>
      </c>
      <c r="K24" s="38">
        <v>6000</v>
      </c>
      <c r="L24" s="39">
        <v>0</v>
      </c>
      <c r="M24" s="38">
        <v>6000</v>
      </c>
    </row>
    <row r="25" spans="9:13" ht="22.5" customHeight="1" x14ac:dyDescent="0.25">
      <c r="I25" s="61" t="s">
        <v>75</v>
      </c>
      <c r="J25" s="39">
        <v>26</v>
      </c>
      <c r="K25" s="38">
        <v>10410</v>
      </c>
      <c r="L25" s="39">
        <v>0</v>
      </c>
      <c r="M25" s="38">
        <v>10410</v>
      </c>
    </row>
    <row r="26" spans="9:13" ht="22.5" customHeight="1" x14ac:dyDescent="0.25">
      <c r="I26" s="60" t="s">
        <v>74</v>
      </c>
      <c r="J26" s="36">
        <v>27</v>
      </c>
      <c r="K26" s="41">
        <v>0</v>
      </c>
      <c r="L26" s="36">
        <v>0</v>
      </c>
      <c r="M26" s="41">
        <v>0</v>
      </c>
    </row>
    <row r="27" spans="9:13" ht="22.5" customHeight="1" x14ac:dyDescent="0.25">
      <c r="I27" s="61" t="s">
        <v>73</v>
      </c>
      <c r="J27" s="39">
        <v>28</v>
      </c>
      <c r="K27" s="38">
        <v>4780</v>
      </c>
      <c r="L27" s="39" t="s">
        <v>72</v>
      </c>
      <c r="M27" s="38">
        <v>2280</v>
      </c>
    </row>
    <row r="28" spans="9:13" ht="22.5" customHeight="1" x14ac:dyDescent="0.25">
      <c r="I28" s="60" t="s">
        <v>71</v>
      </c>
      <c r="J28" s="36">
        <v>29</v>
      </c>
      <c r="K28" s="41">
        <v>5450</v>
      </c>
      <c r="L28" s="36" t="s">
        <v>70</v>
      </c>
      <c r="M28" s="41">
        <v>0</v>
      </c>
    </row>
    <row r="29" spans="9:13" ht="22.5" customHeight="1" x14ac:dyDescent="0.25">
      <c r="I29" s="61" t="s">
        <v>69</v>
      </c>
      <c r="J29" s="39">
        <v>30</v>
      </c>
      <c r="K29" s="38">
        <v>5550</v>
      </c>
      <c r="L29" s="39">
        <v>0</v>
      </c>
      <c r="M29" s="38">
        <v>5550</v>
      </c>
    </row>
    <row r="30" spans="9:13" ht="22.5" customHeight="1" x14ac:dyDescent="0.25">
      <c r="I30" s="60" t="s">
        <v>68</v>
      </c>
      <c r="J30" s="36">
        <v>31</v>
      </c>
      <c r="K30" s="41">
        <v>0</v>
      </c>
      <c r="L30" s="41">
        <v>0</v>
      </c>
      <c r="M30" s="41">
        <v>0</v>
      </c>
    </row>
    <row r="31" spans="9:13" ht="22.5" customHeight="1" x14ac:dyDescent="0.25">
      <c r="I31" s="59" t="s">
        <v>67</v>
      </c>
      <c r="J31" s="58"/>
      <c r="K31" s="56"/>
      <c r="L31" s="57"/>
      <c r="M31" s="56"/>
    </row>
    <row r="32" spans="9:13" ht="22.5" customHeight="1" x14ac:dyDescent="0.25">
      <c r="I32" s="55" t="s">
        <v>66</v>
      </c>
      <c r="J32" s="109">
        <v>32</v>
      </c>
      <c r="K32" s="53">
        <v>350</v>
      </c>
      <c r="L32" s="54">
        <v>0</v>
      </c>
      <c r="M32" s="53">
        <v>350</v>
      </c>
    </row>
    <row r="33" spans="9:13" ht="22.5" customHeight="1" x14ac:dyDescent="0.25">
      <c r="I33" s="52" t="s">
        <v>65</v>
      </c>
      <c r="J33" s="110"/>
      <c r="K33" s="41">
        <v>750</v>
      </c>
      <c r="L33" s="36" t="s">
        <v>64</v>
      </c>
      <c r="M33" s="41">
        <v>0</v>
      </c>
    </row>
    <row r="34" spans="9:13" ht="22.5" customHeight="1" x14ac:dyDescent="0.25">
      <c r="I34" s="51" t="s">
        <v>63</v>
      </c>
      <c r="J34" s="110"/>
      <c r="K34" s="41">
        <v>950</v>
      </c>
      <c r="L34" s="36" t="s">
        <v>62</v>
      </c>
      <c r="M34" s="41">
        <v>0</v>
      </c>
    </row>
    <row r="35" spans="9:13" ht="22.5" customHeight="1" x14ac:dyDescent="0.25">
      <c r="I35" s="50" t="s">
        <v>61</v>
      </c>
      <c r="J35" s="111"/>
      <c r="K35" s="41">
        <v>0</v>
      </c>
      <c r="L35" s="36">
        <v>0</v>
      </c>
      <c r="M35" s="41">
        <v>0</v>
      </c>
    </row>
    <row r="36" spans="9:13" ht="22.5" customHeight="1" x14ac:dyDescent="0.25">
      <c r="I36" s="49" t="s">
        <v>60</v>
      </c>
      <c r="J36" s="48"/>
      <c r="K36" s="34">
        <f>SUM(K9:K35)</f>
        <v>117900</v>
      </c>
      <c r="L36" s="47">
        <v>34400</v>
      </c>
      <c r="M36" s="34">
        <f>SUM(M9:M35)</f>
        <v>83500</v>
      </c>
    </row>
    <row r="37" spans="9:13" ht="30.95" customHeight="1" x14ac:dyDescent="0.25">
      <c r="I37" s="106"/>
      <c r="J37" s="107" t="s">
        <v>59</v>
      </c>
      <c r="K37" s="107"/>
      <c r="L37" s="107"/>
      <c r="M37" s="41">
        <v>0</v>
      </c>
    </row>
    <row r="38" spans="9:13" ht="22.5" customHeight="1" x14ac:dyDescent="0.25">
      <c r="I38" s="106"/>
      <c r="J38" s="108" t="s">
        <v>58</v>
      </c>
      <c r="K38" s="108"/>
      <c r="L38" s="108"/>
      <c r="M38" s="41">
        <v>0</v>
      </c>
    </row>
    <row r="39" spans="9:13" ht="22.5" customHeight="1" x14ac:dyDescent="0.25">
      <c r="I39" s="106"/>
      <c r="J39" s="98" t="s">
        <v>57</v>
      </c>
      <c r="K39" s="98"/>
      <c r="L39" s="98"/>
      <c r="M39" s="34">
        <f>M$36</f>
        <v>83500</v>
      </c>
    </row>
  </sheetData>
  <sheetProtection algorithmName="SHA-512" hashValue="wytZf0Cm1dov4Htj4gWR9kCkAD5EGCnT95rSakT4EClBJlAI4xEVAYBPDlDCHK9luWEh8kBtoxGQM5CxHsQ+QA==" saltValue="VleqPbywjib1rM8iHUZCbw==" spinCount="100000" sheet="1" objects="1" scenarios="1"/>
  <mergeCells count="11">
    <mergeCell ref="I37:I39"/>
    <mergeCell ref="J37:L37"/>
    <mergeCell ref="J38:L38"/>
    <mergeCell ref="J39:L39"/>
    <mergeCell ref="I3:M3"/>
    <mergeCell ref="I4:I6"/>
    <mergeCell ref="J32:J35"/>
    <mergeCell ref="J4:K4"/>
    <mergeCell ref="J5:K5"/>
    <mergeCell ref="J6:K6"/>
    <mergeCell ref="L4:M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7"/>
  <sheetViews>
    <sheetView zoomScale="150" zoomScaleNormal="150" workbookViewId="0">
      <selection activeCell="J18" sqref="J18"/>
    </sheetView>
  </sheetViews>
  <sheetFormatPr defaultRowHeight="15" x14ac:dyDescent="0.25"/>
  <cols>
    <col min="2" max="2" width="6.140625" customWidth="1"/>
    <col min="4" max="4" width="11.42578125" customWidth="1"/>
    <col min="5" max="5" width="8" customWidth="1"/>
    <col min="6" max="6" width="11.140625" customWidth="1"/>
    <col min="7" max="7" width="8.140625" customWidth="1"/>
  </cols>
  <sheetData>
    <row r="1" spans="2:12" x14ac:dyDescent="0.25">
      <c r="E1" s="1"/>
    </row>
    <row r="4" spans="2:12" x14ac:dyDescent="0.25">
      <c r="B4" s="132" t="s">
        <v>10</v>
      </c>
      <c r="C4" s="133"/>
      <c r="D4" s="13" t="s">
        <v>1</v>
      </c>
      <c r="E4" s="7" t="s">
        <v>7</v>
      </c>
      <c r="F4" s="13" t="s">
        <v>1</v>
      </c>
      <c r="G4" s="13" t="s">
        <v>9</v>
      </c>
    </row>
    <row r="5" spans="2:12" x14ac:dyDescent="0.25">
      <c r="B5" s="134" t="s">
        <v>11</v>
      </c>
      <c r="C5" s="135"/>
      <c r="D5" s="14" t="s">
        <v>2</v>
      </c>
      <c r="E5" s="8" t="s">
        <v>8</v>
      </c>
      <c r="F5" s="14" t="s">
        <v>3</v>
      </c>
      <c r="G5" s="14" t="s">
        <v>8</v>
      </c>
    </row>
    <row r="6" spans="2:12" x14ac:dyDescent="0.25">
      <c r="B6" s="128">
        <v>2011</v>
      </c>
      <c r="C6" s="129"/>
      <c r="D6" s="195">
        <v>130500</v>
      </c>
      <c r="E6" s="9"/>
      <c r="F6" s="196">
        <v>83500</v>
      </c>
      <c r="G6" s="18"/>
      <c r="L6" s="2"/>
    </row>
    <row r="7" spans="2:12" x14ac:dyDescent="0.25">
      <c r="B7" s="128">
        <v>2012</v>
      </c>
      <c r="C7" s="129"/>
      <c r="D7" s="195">
        <v>149500</v>
      </c>
      <c r="E7" s="10">
        <f>IF((D$7/D$6)&gt;1.2, "1.200",IF((D$7/D$6)&lt;0.8, "0.800",D$7/D$6))</f>
        <v>1.1455938697318007</v>
      </c>
      <c r="F7" s="196">
        <v>109660</v>
      </c>
      <c r="G7" s="16" t="str">
        <f>IF((F$7/F$6)&gt;1.2, "1.200",IF((F$7/F$6)&lt;0.8, "0.800",F$7/F$6))</f>
        <v>1.200</v>
      </c>
      <c r="L7" s="2"/>
    </row>
    <row r="8" spans="2:12" x14ac:dyDescent="0.25">
      <c r="B8" s="128">
        <v>2013</v>
      </c>
      <c r="C8" s="129"/>
      <c r="D8" s="195">
        <v>112000</v>
      </c>
      <c r="E8" s="10" t="str">
        <f>IF((D$8/D$7)&gt;1.2, "1.200",IF((D$8/D$7)&lt;0.8, "0.800", D$8/D$7))</f>
        <v>0.800</v>
      </c>
      <c r="F8" s="196">
        <v>83500</v>
      </c>
      <c r="G8" s="16" t="str">
        <f>IF((F$8/F$7)&gt;1.2, "1.200",IF((F$8/F$7)&lt;0.8, "0.800",F$8/F$7))</f>
        <v>0.800</v>
      </c>
      <c r="L8" s="2"/>
    </row>
    <row r="9" spans="2:12" x14ac:dyDescent="0.25">
      <c r="B9" s="128">
        <v>2014</v>
      </c>
      <c r="C9" s="129"/>
      <c r="D9" s="195">
        <v>139600</v>
      </c>
      <c r="E9" s="10" t="str">
        <f>IF((D$9/D$8)&gt;1.2, "1.200",IF((D$9/D$8)&lt;0.8, "0.800", D$9/D$8))</f>
        <v>1.200</v>
      </c>
      <c r="F9" s="196">
        <v>73900</v>
      </c>
      <c r="G9" s="16">
        <f>IF((F$9/F$8)&gt;1.2, "1.200",IF((F$9/F$8)&lt;0.8, "0.800",F$9/F$8))</f>
        <v>0.88502994011976044</v>
      </c>
      <c r="L9" s="2"/>
    </row>
    <row r="10" spans="2:12" x14ac:dyDescent="0.25">
      <c r="B10" s="128">
        <v>2015</v>
      </c>
      <c r="C10" s="129"/>
      <c r="D10" s="195">
        <v>160360</v>
      </c>
      <c r="E10" s="10">
        <f>IF((D$10/D$9)&gt;1.2, "1.200",IF((D$10/D$9)&lt;0.8, "0.800", D$10/D$9))</f>
        <v>1.1487106017191977</v>
      </c>
      <c r="F10" s="196">
        <v>110370</v>
      </c>
      <c r="G10" s="16" t="str">
        <f>IF((F$10/F$9)&gt;1.2, "1.200",IF((F$10/F$9)&lt;0.8, "0.800",F$10/F$9))</f>
        <v>1.200</v>
      </c>
      <c r="L10" s="2"/>
    </row>
    <row r="11" spans="2:12" x14ac:dyDescent="0.25">
      <c r="B11" s="130" t="s">
        <v>0</v>
      </c>
      <c r="C11" s="131"/>
      <c r="D11" s="15">
        <f>SUM(D6:D10)</f>
        <v>691960</v>
      </c>
      <c r="E11" s="11"/>
      <c r="F11" s="17">
        <f>SUM(F6:F10)</f>
        <v>460930</v>
      </c>
      <c r="G11" s="19"/>
    </row>
    <row r="12" spans="2:12" x14ac:dyDescent="0.25">
      <c r="B12" s="118" t="s">
        <v>12</v>
      </c>
      <c r="C12" s="119"/>
      <c r="D12" s="20">
        <f>AVERAGE(D6:D10)</f>
        <v>138392</v>
      </c>
      <c r="E12" s="21"/>
      <c r="F12" s="22">
        <f>AVERAGE(F6:F10)</f>
        <v>92186</v>
      </c>
      <c r="G12" s="23"/>
    </row>
    <row r="13" spans="2:12" x14ac:dyDescent="0.25">
      <c r="B13" s="126" t="s">
        <v>13</v>
      </c>
      <c r="C13" s="127"/>
      <c r="D13" s="16">
        <f>ROUND(IF(((E$7+E$8+E$9+E$10)/4)&lt;1,"1.00",((E$7+E$8+E$9+E$10)/4)),3)</f>
        <v>1.0740000000000001</v>
      </c>
      <c r="E13" s="12"/>
      <c r="F13" s="16">
        <f>ROUND(IF(((G$7+G$8+G$9+G$10)/4)&lt;1,"1.00",((G$7+G$8+G$9+G$10)/4)),3)</f>
        <v>1.0209999999999999</v>
      </c>
      <c r="G13" s="18"/>
    </row>
    <row r="14" spans="2:12" x14ac:dyDescent="0.25">
      <c r="B14" s="126"/>
      <c r="C14" s="127"/>
      <c r="D14" s="16">
        <f>ROUND((D$13)^4,3)</f>
        <v>1.331</v>
      </c>
      <c r="E14" s="12" t="str">
        <f>IF(((E$7+E$8+E$9+E$10)/4)&lt;1,"1.00", " ")</f>
        <v xml:space="preserve"> </v>
      </c>
      <c r="F14" s="16">
        <f>ROUND((F$13)^4,3)</f>
        <v>1.087</v>
      </c>
      <c r="G14" s="18"/>
    </row>
    <row r="15" spans="2:12" x14ac:dyDescent="0.25">
      <c r="B15" s="126"/>
      <c r="C15" s="127"/>
      <c r="D15" s="24">
        <f>D$12*D$14</f>
        <v>184199.75200000001</v>
      </c>
      <c r="E15" s="25"/>
      <c r="F15" s="24">
        <f>F$12*F$14</f>
        <v>100206.182</v>
      </c>
      <c r="G15" s="26"/>
    </row>
    <row r="16" spans="2:12" x14ac:dyDescent="0.25">
      <c r="B16" s="5" t="s">
        <v>14</v>
      </c>
      <c r="C16" s="6"/>
      <c r="D16" s="197">
        <v>33608</v>
      </c>
      <c r="E16" s="11"/>
      <c r="F16" s="19"/>
      <c r="G16" s="19"/>
    </row>
    <row r="17" spans="2:7" x14ac:dyDescent="0.25">
      <c r="B17" s="126" t="s">
        <v>15</v>
      </c>
      <c r="C17" s="127"/>
      <c r="D17" s="18">
        <f>ROUND(IF(((D$12+D$16)/D$12)&gt;=1.35,"1.35", ((D$12+D$16)/D$12)),2)</f>
        <v>1.24</v>
      </c>
      <c r="E17" s="9"/>
      <c r="F17" s="18">
        <f>D$17</f>
        <v>1.24</v>
      </c>
      <c r="G17" s="18"/>
    </row>
    <row r="18" spans="2:7" x14ac:dyDescent="0.25">
      <c r="B18" s="126"/>
      <c r="C18" s="127"/>
      <c r="D18" s="24">
        <f>D$12*D$17</f>
        <v>171606.08</v>
      </c>
      <c r="E18" s="25"/>
      <c r="F18" s="27">
        <f>F$17*F$12</f>
        <v>114310.64</v>
      </c>
      <c r="G18" s="26"/>
    </row>
    <row r="19" spans="2:7" x14ac:dyDescent="0.25">
      <c r="B19" s="28" t="s">
        <v>5</v>
      </c>
      <c r="C19" s="29"/>
      <c r="D19" s="120">
        <f>MAX(D$12,D$15,D$18)</f>
        <v>184199.75200000001</v>
      </c>
      <c r="E19" s="122"/>
      <c r="F19" s="124">
        <f>MAX(F$12,F$15,F$18)</f>
        <v>114310.64</v>
      </c>
      <c r="G19" s="30"/>
    </row>
    <row r="20" spans="2:7" x14ac:dyDescent="0.25">
      <c r="B20" s="31" t="s">
        <v>6</v>
      </c>
      <c r="C20" s="32"/>
      <c r="D20" s="121"/>
      <c r="E20" s="123"/>
      <c r="F20" s="125"/>
      <c r="G20" s="33"/>
    </row>
    <row r="27" spans="2:7" x14ac:dyDescent="0.25">
      <c r="B27" s="3" t="s">
        <v>4</v>
      </c>
    </row>
  </sheetData>
  <sheetProtection algorithmName="SHA-512" hashValue="vCajiDluDLfUhmU/03aAAf/SdY5ZctKj0HnlorSp5u5UGikqGEATWXNKL/joWv0TMG9q7wgJg5KIx0lGbt+lgw==" saltValue="cFzxau7bjWnkvfJ0ndATTw==" spinCount="100000" sheet="1" objects="1" scenarios="1"/>
  <mergeCells count="14">
    <mergeCell ref="B10:C10"/>
    <mergeCell ref="B11:C11"/>
    <mergeCell ref="B4:C4"/>
    <mergeCell ref="B5:C5"/>
    <mergeCell ref="B6:C6"/>
    <mergeCell ref="B7:C7"/>
    <mergeCell ref="B8:C8"/>
    <mergeCell ref="B9:C9"/>
    <mergeCell ref="B12:C12"/>
    <mergeCell ref="D19:D20"/>
    <mergeCell ref="E19:E20"/>
    <mergeCell ref="F19:F20"/>
    <mergeCell ref="B13:C15"/>
    <mergeCell ref="B17:C18"/>
  </mergeCells>
  <hyperlinks>
    <hyperlink ref="B27" r:id="rId1"/>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6:R28"/>
  <sheetViews>
    <sheetView topLeftCell="E1" zoomScaleNormal="100" workbookViewId="0">
      <selection activeCell="O28" sqref="O28"/>
    </sheetView>
  </sheetViews>
  <sheetFormatPr defaultRowHeight="15" x14ac:dyDescent="0.25"/>
  <cols>
    <col min="6" max="6" width="19.28515625" customWidth="1"/>
    <col min="7" max="7" width="14.42578125" customWidth="1"/>
    <col min="8" max="8" width="12" customWidth="1"/>
    <col min="9" max="9" width="11.85546875" customWidth="1"/>
    <col min="10" max="10" width="13.7109375" customWidth="1"/>
    <col min="11" max="11" width="12.7109375" customWidth="1"/>
    <col min="12" max="12" width="13" customWidth="1"/>
    <col min="13" max="13" width="17.7109375" customWidth="1"/>
    <col min="14" max="14" width="21" customWidth="1"/>
    <col min="15" max="15" width="20.140625" customWidth="1"/>
    <col min="16" max="16" width="24.42578125" customWidth="1"/>
    <col min="17" max="17" width="16" customWidth="1"/>
    <col min="18" max="18" width="11" customWidth="1"/>
  </cols>
  <sheetData>
    <row r="6" spans="6:18" ht="15.75" x14ac:dyDescent="0.25">
      <c r="F6" s="146" t="s">
        <v>140</v>
      </c>
      <c r="G6" s="146"/>
      <c r="H6" s="146"/>
      <c r="I6" s="146"/>
      <c r="J6" s="146"/>
      <c r="K6" s="146"/>
      <c r="L6" s="146"/>
      <c r="M6" s="146"/>
      <c r="N6" s="146"/>
      <c r="O6" s="146"/>
      <c r="P6" s="146"/>
      <c r="Q6" s="146"/>
      <c r="R6" s="146"/>
    </row>
    <row r="7" spans="6:18" ht="15.75" x14ac:dyDescent="0.25">
      <c r="F7" s="147" t="s">
        <v>139</v>
      </c>
      <c r="G7" s="147"/>
      <c r="H7" s="147"/>
      <c r="I7" s="147"/>
      <c r="J7" s="147"/>
      <c r="K7" s="147"/>
      <c r="L7" s="147"/>
      <c r="M7" s="147"/>
      <c r="N7" s="147"/>
      <c r="O7" s="147"/>
      <c r="P7" s="147"/>
      <c r="Q7" s="147"/>
      <c r="R7" s="147"/>
    </row>
    <row r="8" spans="6:18" s="64" customFormat="1" ht="31.5" x14ac:dyDescent="0.25">
      <c r="F8" s="74" t="s">
        <v>138</v>
      </c>
      <c r="G8" s="99" t="s">
        <v>137</v>
      </c>
      <c r="H8" s="99"/>
      <c r="I8" s="99"/>
      <c r="J8" s="99"/>
      <c r="K8" s="99"/>
      <c r="L8" s="99"/>
      <c r="M8" s="99" t="s">
        <v>136</v>
      </c>
      <c r="N8" s="99"/>
      <c r="O8" s="99"/>
      <c r="P8" s="74" t="s">
        <v>141</v>
      </c>
      <c r="Q8" s="99" t="s">
        <v>135</v>
      </c>
      <c r="R8" s="99"/>
    </row>
    <row r="9" spans="6:18" ht="15.75" x14ac:dyDescent="0.25">
      <c r="F9" s="136"/>
      <c r="G9" s="137"/>
      <c r="H9" s="137"/>
      <c r="I9" s="137"/>
      <c r="J9" s="137"/>
      <c r="K9" s="137"/>
      <c r="L9" s="137"/>
      <c r="M9" s="137"/>
      <c r="N9" s="137"/>
      <c r="O9" s="137"/>
      <c r="P9" s="137"/>
      <c r="Q9" s="137"/>
      <c r="R9" s="138"/>
    </row>
    <row r="10" spans="6:18" s="65" customFormat="1" ht="15.75" x14ac:dyDescent="0.25">
      <c r="F10" s="140" t="s">
        <v>173</v>
      </c>
      <c r="G10" s="141"/>
      <c r="H10" s="141"/>
      <c r="I10" s="141"/>
      <c r="J10" s="141"/>
      <c r="K10" s="141"/>
      <c r="L10" s="141"/>
      <c r="M10" s="142"/>
      <c r="N10" s="140" t="s">
        <v>134</v>
      </c>
      <c r="O10" s="141"/>
      <c r="P10" s="142"/>
      <c r="Q10" s="148" t="s">
        <v>133</v>
      </c>
      <c r="R10" s="148"/>
    </row>
    <row r="11" spans="6:18" s="64" customFormat="1" ht="63" x14ac:dyDescent="0.25">
      <c r="F11" s="62" t="s">
        <v>132</v>
      </c>
      <c r="G11" s="62" t="s">
        <v>131</v>
      </c>
      <c r="H11" s="62" t="s">
        <v>130</v>
      </c>
      <c r="I11" s="62" t="s">
        <v>129</v>
      </c>
      <c r="J11" s="62" t="s">
        <v>128</v>
      </c>
      <c r="K11" s="62" t="s">
        <v>127</v>
      </c>
      <c r="L11" s="62" t="s">
        <v>126</v>
      </c>
      <c r="M11" s="62" t="s">
        <v>125</v>
      </c>
      <c r="N11" s="66" t="s">
        <v>124</v>
      </c>
      <c r="O11" s="66" t="s">
        <v>123</v>
      </c>
      <c r="P11" s="66" t="s">
        <v>122</v>
      </c>
      <c r="Q11" s="66" t="s">
        <v>121</v>
      </c>
      <c r="R11" s="66" t="s">
        <v>120</v>
      </c>
    </row>
    <row r="12" spans="6:18" ht="22.5" customHeight="1" x14ac:dyDescent="0.25">
      <c r="F12" s="67" t="s">
        <v>142</v>
      </c>
      <c r="G12" s="36" t="s">
        <v>118</v>
      </c>
      <c r="H12" s="36" t="s">
        <v>143</v>
      </c>
      <c r="I12" s="36" t="s">
        <v>150</v>
      </c>
      <c r="J12" s="75">
        <v>3500</v>
      </c>
      <c r="K12" s="36" t="s">
        <v>117</v>
      </c>
      <c r="L12" s="68" t="s">
        <v>116</v>
      </c>
      <c r="M12" s="41">
        <v>105000</v>
      </c>
      <c r="N12" s="70"/>
      <c r="O12" s="70"/>
      <c r="P12" s="70"/>
      <c r="Q12" s="70"/>
      <c r="R12" s="70"/>
    </row>
    <row r="13" spans="6:18" ht="22.5" customHeight="1" x14ac:dyDescent="0.25">
      <c r="F13" s="67" t="s">
        <v>119</v>
      </c>
      <c r="G13" s="36" t="s">
        <v>118</v>
      </c>
      <c r="H13" s="36" t="s">
        <v>170</v>
      </c>
      <c r="I13" s="36" t="s">
        <v>169</v>
      </c>
      <c r="J13" s="75">
        <v>4640</v>
      </c>
      <c r="K13" s="36" t="s">
        <v>168</v>
      </c>
      <c r="L13" s="68" t="s">
        <v>116</v>
      </c>
      <c r="M13" s="41">
        <v>18560</v>
      </c>
      <c r="N13" s="70"/>
      <c r="O13" s="70"/>
      <c r="P13" s="70"/>
      <c r="Q13" s="70"/>
      <c r="R13" s="70"/>
    </row>
    <row r="14" spans="6:18" ht="22.5" customHeight="1" x14ac:dyDescent="0.25">
      <c r="F14" s="67" t="s">
        <v>148</v>
      </c>
      <c r="G14" s="36" t="s">
        <v>118</v>
      </c>
      <c r="H14" s="36" t="s">
        <v>144</v>
      </c>
      <c r="I14" s="36" t="s">
        <v>146</v>
      </c>
      <c r="J14" s="75">
        <v>9600</v>
      </c>
      <c r="K14" s="36" t="s">
        <v>168</v>
      </c>
      <c r="L14" s="68" t="s">
        <v>116</v>
      </c>
      <c r="M14" s="41">
        <v>38400</v>
      </c>
      <c r="N14" s="70"/>
      <c r="O14" s="70"/>
      <c r="P14" s="70"/>
      <c r="Q14" s="70"/>
      <c r="R14" s="70"/>
    </row>
    <row r="15" spans="6:18" ht="22.5" customHeight="1" x14ac:dyDescent="0.25">
      <c r="F15" s="67" t="s">
        <v>149</v>
      </c>
      <c r="G15" s="36" t="s">
        <v>118</v>
      </c>
      <c r="H15" s="36" t="s">
        <v>145</v>
      </c>
      <c r="I15" s="36" t="s">
        <v>171</v>
      </c>
      <c r="J15" s="75">
        <v>9000</v>
      </c>
      <c r="K15" s="36" t="s">
        <v>147</v>
      </c>
      <c r="L15" s="68" t="s">
        <v>116</v>
      </c>
      <c r="M15" s="41">
        <v>9000</v>
      </c>
      <c r="N15" s="70"/>
      <c r="O15" s="70"/>
      <c r="P15" s="70"/>
      <c r="Q15" s="70"/>
      <c r="R15" s="70"/>
    </row>
    <row r="16" spans="6:18" ht="22.5" customHeight="1" x14ac:dyDescent="0.25">
      <c r="F16" s="70"/>
      <c r="G16" s="70"/>
      <c r="H16" s="70"/>
      <c r="I16" s="70"/>
      <c r="J16" s="70"/>
      <c r="K16" s="70"/>
      <c r="L16" s="70"/>
      <c r="M16" s="36"/>
      <c r="N16" s="70"/>
      <c r="O16" s="70"/>
      <c r="P16" s="70"/>
      <c r="Q16" s="70"/>
      <c r="R16" s="70"/>
    </row>
    <row r="17" spans="6:18" ht="22.5" customHeight="1" x14ac:dyDescent="0.25">
      <c r="F17" s="70"/>
      <c r="G17" s="70"/>
      <c r="H17" s="70"/>
      <c r="I17" s="70"/>
      <c r="J17" s="70"/>
      <c r="K17" s="70"/>
      <c r="L17" s="70"/>
      <c r="M17" s="36"/>
      <c r="N17" s="70"/>
      <c r="O17" s="70"/>
      <c r="P17" s="70"/>
      <c r="Q17" s="70"/>
      <c r="R17" s="70"/>
    </row>
    <row r="18" spans="6:18" ht="22.5" customHeight="1" x14ac:dyDescent="0.25">
      <c r="F18" s="139" t="s">
        <v>115</v>
      </c>
      <c r="G18" s="139"/>
      <c r="H18" s="139"/>
      <c r="I18" s="139"/>
      <c r="J18" s="139"/>
      <c r="K18" s="139"/>
      <c r="L18" s="139"/>
      <c r="M18" s="41">
        <f>SUM(M12:M15)</f>
        <v>170960</v>
      </c>
      <c r="N18" s="136"/>
      <c r="O18" s="137"/>
      <c r="P18" s="137"/>
      <c r="Q18" s="137"/>
      <c r="R18" s="138"/>
    </row>
    <row r="19" spans="6:18" ht="15.75" x14ac:dyDescent="0.25">
      <c r="F19" s="139" t="s">
        <v>114</v>
      </c>
      <c r="G19" s="139"/>
      <c r="H19" s="139"/>
      <c r="I19" s="139"/>
      <c r="J19" s="139"/>
      <c r="K19" s="139"/>
      <c r="L19" s="139"/>
      <c r="M19" s="136"/>
      <c r="N19" s="137"/>
      <c r="O19" s="138"/>
      <c r="P19" s="70"/>
      <c r="Q19" s="71"/>
      <c r="R19" s="70"/>
    </row>
    <row r="20" spans="6:18" ht="15.75" x14ac:dyDescent="0.25">
      <c r="F20" s="136"/>
      <c r="G20" s="137"/>
      <c r="H20" s="137"/>
      <c r="I20" s="137"/>
      <c r="J20" s="137"/>
      <c r="K20" s="137"/>
      <c r="L20" s="137"/>
      <c r="M20" s="137"/>
      <c r="N20" s="137"/>
      <c r="O20" s="137"/>
      <c r="P20" s="137"/>
      <c r="Q20" s="137"/>
      <c r="R20" s="138"/>
    </row>
    <row r="21" spans="6:18" ht="15.75" x14ac:dyDescent="0.25">
      <c r="F21" s="139" t="s">
        <v>113</v>
      </c>
      <c r="G21" s="139"/>
      <c r="H21" s="139"/>
      <c r="I21" s="139"/>
      <c r="J21" s="139"/>
      <c r="K21" s="139"/>
      <c r="L21" s="139"/>
      <c r="M21" s="69">
        <f>SUM(M12:M15)</f>
        <v>170960</v>
      </c>
      <c r="N21" s="136"/>
      <c r="O21" s="137"/>
      <c r="P21" s="137"/>
      <c r="Q21" s="137"/>
      <c r="R21" s="138"/>
    </row>
    <row r="22" spans="6:18" ht="15.75" x14ac:dyDescent="0.25">
      <c r="F22" s="139" t="s">
        <v>112</v>
      </c>
      <c r="G22" s="139"/>
      <c r="H22" s="139"/>
      <c r="I22" s="139"/>
      <c r="J22" s="139"/>
      <c r="K22" s="139"/>
      <c r="L22" s="139"/>
      <c r="M22" s="69">
        <v>184200</v>
      </c>
      <c r="N22" s="136"/>
      <c r="O22" s="137"/>
      <c r="P22" s="137"/>
      <c r="Q22" s="137"/>
      <c r="R22" s="138"/>
    </row>
    <row r="23" spans="6:18" ht="15.75" x14ac:dyDescent="0.25">
      <c r="F23" s="139" t="s">
        <v>111</v>
      </c>
      <c r="G23" s="139"/>
      <c r="H23" s="139"/>
      <c r="I23" s="139"/>
      <c r="J23" s="139"/>
      <c r="K23" s="139"/>
      <c r="L23" s="139"/>
      <c r="M23" s="136"/>
      <c r="N23" s="137"/>
      <c r="O23" s="138"/>
      <c r="P23" s="70"/>
      <c r="Q23" s="136"/>
      <c r="R23" s="138"/>
    </row>
    <row r="24" spans="6:18" ht="15.75" x14ac:dyDescent="0.25">
      <c r="F24" s="139" t="s">
        <v>110</v>
      </c>
      <c r="G24" s="139"/>
      <c r="H24" s="139"/>
      <c r="I24" s="139"/>
      <c r="J24" s="139"/>
      <c r="K24" s="139"/>
      <c r="L24" s="70" t="s">
        <v>109</v>
      </c>
      <c r="M24" s="69">
        <f>MIN(M$21,M$22)</f>
        <v>170960</v>
      </c>
      <c r="N24" s="71"/>
      <c r="O24" s="72" t="s">
        <v>108</v>
      </c>
      <c r="P24" s="70"/>
      <c r="Q24" s="71"/>
      <c r="R24" s="71"/>
    </row>
    <row r="25" spans="6:18" ht="15.75" x14ac:dyDescent="0.25">
      <c r="F25" s="139" t="s">
        <v>107</v>
      </c>
      <c r="G25" s="139"/>
      <c r="H25" s="139"/>
      <c r="I25" s="139"/>
      <c r="J25" s="139"/>
      <c r="K25" s="139"/>
      <c r="L25" s="70" t="s">
        <v>106</v>
      </c>
      <c r="M25" s="70"/>
      <c r="N25" s="71"/>
      <c r="O25" s="72" t="s">
        <v>105</v>
      </c>
      <c r="P25" s="70"/>
      <c r="Q25" s="71"/>
      <c r="R25" s="71"/>
    </row>
    <row r="26" spans="6:18" ht="31.5" customHeight="1" x14ac:dyDescent="0.25">
      <c r="F26" s="143" t="s">
        <v>104</v>
      </c>
      <c r="G26" s="144"/>
      <c r="H26" s="144"/>
      <c r="I26" s="144"/>
      <c r="J26" s="144"/>
      <c r="K26" s="144"/>
      <c r="L26" s="144"/>
      <c r="M26" s="144"/>
      <c r="N26" s="144"/>
      <c r="O26" s="144"/>
      <c r="P26" s="144"/>
      <c r="Q26" s="144"/>
      <c r="R26" s="145"/>
    </row>
    <row r="27" spans="6:18" ht="15.75" x14ac:dyDescent="0.25">
      <c r="F27" s="139" t="s">
        <v>103</v>
      </c>
      <c r="G27" s="139"/>
      <c r="H27" s="139"/>
      <c r="I27" s="139"/>
      <c r="J27" s="139"/>
      <c r="K27" s="139"/>
      <c r="L27" s="139"/>
      <c r="M27" s="139"/>
      <c r="N27" s="139"/>
      <c r="O27" s="139"/>
      <c r="P27" s="139"/>
      <c r="Q27" s="139"/>
      <c r="R27" s="139"/>
    </row>
    <row r="28" spans="6:18" ht="15.75" x14ac:dyDescent="0.25">
      <c r="F28" s="73"/>
      <c r="G28" s="73"/>
      <c r="H28" s="73"/>
      <c r="I28" s="73"/>
      <c r="J28" s="73"/>
      <c r="K28" s="73"/>
      <c r="L28" s="73"/>
      <c r="M28" s="73"/>
      <c r="N28" s="73"/>
      <c r="O28" s="73"/>
      <c r="P28" s="73"/>
      <c r="Q28" s="73"/>
      <c r="R28" s="73"/>
    </row>
  </sheetData>
  <sheetProtection algorithmName="SHA-512" hashValue="M5CiXg9JvLjlOm+7ClJighlVNPQ077pA/S9GiU7sWWM2KbyPHuqfknIbHt6x4E8Htso5pqjuLoo6/BGKhI4H8g==" saltValue="wL1HA8S84w7wNXHMdClYGA==" spinCount="100000" sheet="1" objects="1" scenarios="1"/>
  <mergeCells count="25">
    <mergeCell ref="F27:R27"/>
    <mergeCell ref="F24:K24"/>
    <mergeCell ref="F25:K25"/>
    <mergeCell ref="F26:R26"/>
    <mergeCell ref="F6:R6"/>
    <mergeCell ref="F7:R7"/>
    <mergeCell ref="G8:L8"/>
    <mergeCell ref="M8:O8"/>
    <mergeCell ref="Q10:R10"/>
    <mergeCell ref="Q8:R8"/>
    <mergeCell ref="F9:R9"/>
    <mergeCell ref="N22:R22"/>
    <mergeCell ref="M23:O23"/>
    <mergeCell ref="Q23:R23"/>
    <mergeCell ref="N18:R18"/>
    <mergeCell ref="M19:O19"/>
    <mergeCell ref="F20:R20"/>
    <mergeCell ref="F21:L21"/>
    <mergeCell ref="F22:L22"/>
    <mergeCell ref="F23:L23"/>
    <mergeCell ref="N10:P10"/>
    <mergeCell ref="F10:M10"/>
    <mergeCell ref="F18:L18"/>
    <mergeCell ref="F19:L19"/>
    <mergeCell ref="N21:R2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K11"/>
  <sheetViews>
    <sheetView zoomScale="140" zoomScaleNormal="140" workbookViewId="0">
      <selection activeCell="H14" sqref="H14"/>
    </sheetView>
  </sheetViews>
  <sheetFormatPr defaultRowHeight="15" x14ac:dyDescent="0.25"/>
  <cols>
    <col min="3" max="3" width="12" customWidth="1"/>
    <col min="4" max="4" width="12.140625" customWidth="1"/>
    <col min="5" max="5" width="13.28515625" bestFit="1" customWidth="1"/>
    <col min="6" max="6" width="11.140625" customWidth="1"/>
    <col min="7" max="7" width="13.28515625" bestFit="1" customWidth="1"/>
    <col min="8" max="8" width="12.140625" bestFit="1" customWidth="1"/>
    <col min="9" max="9" width="9.5703125" customWidth="1"/>
    <col min="10" max="11" width="13.85546875" customWidth="1"/>
    <col min="12" max="12" width="15.28515625" customWidth="1"/>
    <col min="13" max="13" width="9.42578125" customWidth="1"/>
  </cols>
  <sheetData>
    <row r="2" spans="3:11" x14ac:dyDescent="0.25">
      <c r="C2" s="5"/>
      <c r="D2" s="149" t="s">
        <v>151</v>
      </c>
      <c r="E2" s="149"/>
      <c r="F2" s="149"/>
      <c r="G2" s="149"/>
      <c r="H2" s="149"/>
      <c r="I2" s="149"/>
      <c r="J2" s="6"/>
    </row>
    <row r="3" spans="3:11" ht="71.25" customHeight="1" x14ac:dyDescent="0.25">
      <c r="C3" s="76" t="s">
        <v>152</v>
      </c>
      <c r="D3" s="76" t="s">
        <v>153</v>
      </c>
      <c r="E3" s="77" t="s">
        <v>154</v>
      </c>
      <c r="F3" s="77" t="s">
        <v>155</v>
      </c>
      <c r="G3" s="77" t="s">
        <v>156</v>
      </c>
      <c r="H3" s="77" t="s">
        <v>157</v>
      </c>
      <c r="I3" s="79" t="s">
        <v>164</v>
      </c>
      <c r="J3" s="79" t="s">
        <v>165</v>
      </c>
    </row>
    <row r="4" spans="3:11" x14ac:dyDescent="0.25">
      <c r="C4" s="198">
        <v>170960</v>
      </c>
      <c r="D4" s="199">
        <v>0.75</v>
      </c>
      <c r="E4" s="198">
        <f>C$4*D$4</f>
        <v>128220</v>
      </c>
      <c r="F4" s="200">
        <v>78500</v>
      </c>
      <c r="G4" s="201">
        <v>107000</v>
      </c>
      <c r="H4" s="201">
        <v>63000</v>
      </c>
      <c r="I4" s="202">
        <v>1718</v>
      </c>
      <c r="J4" s="203">
        <f>I$7+J$7</f>
        <v>2663</v>
      </c>
    </row>
    <row r="5" spans="3:11" ht="9" customHeight="1" x14ac:dyDescent="0.25">
      <c r="C5" s="80"/>
      <c r="D5" s="81"/>
      <c r="E5" s="80"/>
      <c r="F5" s="82"/>
      <c r="G5" s="80"/>
      <c r="H5" s="80"/>
      <c r="I5" s="80"/>
    </row>
    <row r="6" spans="3:11" ht="56.25" customHeight="1" x14ac:dyDescent="0.25">
      <c r="C6" s="78"/>
      <c r="D6" s="79" t="s">
        <v>158</v>
      </c>
      <c r="E6" s="79" t="s">
        <v>159</v>
      </c>
      <c r="F6" s="87" t="s">
        <v>162</v>
      </c>
      <c r="G6" s="80"/>
      <c r="H6" s="80"/>
      <c r="I6" s="79" t="s">
        <v>166</v>
      </c>
      <c r="J6" s="79" t="s">
        <v>167</v>
      </c>
    </row>
    <row r="7" spans="3:11" ht="15" customHeight="1" x14ac:dyDescent="0.25">
      <c r="C7" s="150" t="s">
        <v>163</v>
      </c>
      <c r="D7" s="85">
        <f>ROUND(IF(E$4&gt;G$4, E$4-G$4, 0), 2)</f>
        <v>21220</v>
      </c>
      <c r="E7" s="84">
        <f>IF(F$4&gt;H$4, F$4-H$4, 0)</f>
        <v>15500</v>
      </c>
      <c r="F7" s="88">
        <v>0</v>
      </c>
      <c r="I7" s="204">
        <v>1804</v>
      </c>
      <c r="J7" s="205">
        <v>859</v>
      </c>
      <c r="K7" s="90"/>
    </row>
    <row r="8" spans="3:11" x14ac:dyDescent="0.25">
      <c r="C8" s="151"/>
      <c r="D8" s="85"/>
      <c r="E8" s="84">
        <f>IF(D$7&gt;0,  D$7-E$7, 0)</f>
        <v>5720</v>
      </c>
      <c r="F8" s="89"/>
    </row>
    <row r="9" spans="3:11" x14ac:dyDescent="0.25">
      <c r="C9" s="91" t="s">
        <v>160</v>
      </c>
      <c r="D9" s="92">
        <f>C$4-G$4-D7</f>
        <v>42740</v>
      </c>
      <c r="E9" s="93">
        <f>(C$4-G$4)-E7-E8</f>
        <v>42740</v>
      </c>
      <c r="F9" s="94">
        <f>C$4-G$4</f>
        <v>63960</v>
      </c>
    </row>
    <row r="10" spans="3:11" ht="30" x14ac:dyDescent="0.25">
      <c r="C10" s="83" t="s">
        <v>161</v>
      </c>
      <c r="D10" s="86">
        <f>D$7-I$4</f>
        <v>19502</v>
      </c>
      <c r="E10" s="84">
        <f xml:space="preserve"> (E$7+E$8)-J$4</f>
        <v>18557</v>
      </c>
      <c r="F10" s="89">
        <v>0</v>
      </c>
    </row>
    <row r="11" spans="3:11" x14ac:dyDescent="0.25">
      <c r="C11" s="91" t="s">
        <v>2</v>
      </c>
      <c r="D11" s="94">
        <f>G4+D10</f>
        <v>126502</v>
      </c>
      <c r="E11" s="94">
        <f>G4+E10</f>
        <v>125557</v>
      </c>
      <c r="F11" s="95">
        <f>G4</f>
        <v>107000</v>
      </c>
    </row>
  </sheetData>
  <sheetProtection algorithmName="SHA-512" hashValue="7cIPvkT+DRe6M/NJ2MRDFV1PdxrnL8Q1r4VXsL3k4c+p/aUFfd0pnZ5+Totjh5aUzc0L6SJqrrgEY56W6ve5wg==" saltValue="tq6x1WnVZaxG+GZuAG61CA==" spinCount="100000" sheet="1" objects="1" scenarios="1"/>
  <mergeCells count="2">
    <mergeCell ref="D2:I2"/>
    <mergeCell ref="C7:C8"/>
  </mergeCells>
  <dataValidations disablePrompts="1" count="1">
    <dataValidation type="list" showInputMessage="1" showErrorMessage="1" promptTitle="Coverage level" prompt="Please select  a WFRP coverage level" sqref="D4:D5">
      <formula1>wfrpcl</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K11"/>
  <sheetViews>
    <sheetView zoomScale="150" zoomScaleNormal="150" workbookViewId="0">
      <selection activeCell="M6" sqref="M6"/>
    </sheetView>
  </sheetViews>
  <sheetFormatPr defaultRowHeight="15" x14ac:dyDescent="0.25"/>
  <cols>
    <col min="3" max="3" width="12" customWidth="1"/>
    <col min="4" max="4" width="12.140625" customWidth="1"/>
    <col min="5" max="5" width="13.28515625" bestFit="1" customWidth="1"/>
    <col min="6" max="6" width="11.140625" customWidth="1"/>
    <col min="7" max="7" width="13.28515625" bestFit="1" customWidth="1"/>
    <col min="8" max="8" width="12.140625" bestFit="1" customWidth="1"/>
    <col min="9" max="9" width="9.5703125" customWidth="1"/>
    <col min="10" max="11" width="13.85546875" customWidth="1"/>
    <col min="12" max="12" width="15.28515625" customWidth="1"/>
    <col min="13" max="13" width="9.42578125" customWidth="1"/>
  </cols>
  <sheetData>
    <row r="2" spans="3:11" x14ac:dyDescent="0.25">
      <c r="C2" s="5"/>
      <c r="D2" s="149" t="s">
        <v>151</v>
      </c>
      <c r="E2" s="149"/>
      <c r="F2" s="149"/>
      <c r="G2" s="149"/>
      <c r="H2" s="149"/>
      <c r="I2" s="149"/>
      <c r="J2" s="6"/>
    </row>
    <row r="3" spans="3:11" ht="71.25" customHeight="1" x14ac:dyDescent="0.25">
      <c r="C3" s="76" t="s">
        <v>152</v>
      </c>
      <c r="D3" s="76" t="s">
        <v>153</v>
      </c>
      <c r="E3" s="77" t="s">
        <v>154</v>
      </c>
      <c r="F3" s="77" t="s">
        <v>155</v>
      </c>
      <c r="G3" s="77" t="s">
        <v>156</v>
      </c>
      <c r="H3" s="77" t="s">
        <v>157</v>
      </c>
      <c r="I3" s="79" t="s">
        <v>164</v>
      </c>
      <c r="J3" s="79" t="s">
        <v>165</v>
      </c>
    </row>
    <row r="4" spans="3:11" x14ac:dyDescent="0.25">
      <c r="C4" s="198">
        <v>170960</v>
      </c>
      <c r="D4" s="199">
        <v>0.75</v>
      </c>
      <c r="E4" s="198">
        <f>C$4*D$4</f>
        <v>128220</v>
      </c>
      <c r="F4" s="200">
        <v>78500</v>
      </c>
      <c r="G4" s="201">
        <v>128960</v>
      </c>
      <c r="H4" s="201">
        <v>63000</v>
      </c>
      <c r="I4" s="202">
        <v>1718</v>
      </c>
      <c r="J4" s="203">
        <f>I$7+J$7</f>
        <v>2663</v>
      </c>
    </row>
    <row r="5" spans="3:11" ht="9" customHeight="1" x14ac:dyDescent="0.25">
      <c r="C5" s="80"/>
      <c r="D5" s="81"/>
      <c r="E5" s="80"/>
      <c r="F5" s="82"/>
      <c r="G5" s="80"/>
      <c r="H5" s="80"/>
      <c r="I5" s="80"/>
    </row>
    <row r="6" spans="3:11" ht="56.25" customHeight="1" x14ac:dyDescent="0.25">
      <c r="C6" s="78"/>
      <c r="D6" s="79" t="s">
        <v>158</v>
      </c>
      <c r="E6" s="79" t="s">
        <v>159</v>
      </c>
      <c r="F6" s="87" t="s">
        <v>162</v>
      </c>
      <c r="G6" s="80"/>
      <c r="H6" s="80"/>
      <c r="I6" s="79" t="s">
        <v>166</v>
      </c>
      <c r="J6" s="79" t="s">
        <v>167</v>
      </c>
    </row>
    <row r="7" spans="3:11" ht="15" customHeight="1" x14ac:dyDescent="0.25">
      <c r="C7" s="150" t="s">
        <v>163</v>
      </c>
      <c r="D7" s="85">
        <f>ROUND(IF(E$4&gt;G$4, E$4-G$4, 0), 2)</f>
        <v>0</v>
      </c>
      <c r="E7" s="84">
        <f>IF(F$4&gt;H$4, F$4-H$4, 0)</f>
        <v>15500</v>
      </c>
      <c r="F7" s="88">
        <v>0</v>
      </c>
      <c r="I7" s="204">
        <v>1804</v>
      </c>
      <c r="J7" s="205">
        <v>859</v>
      </c>
      <c r="K7" s="90"/>
    </row>
    <row r="8" spans="3:11" x14ac:dyDescent="0.25">
      <c r="C8" s="151"/>
      <c r="D8" s="85"/>
      <c r="E8" s="84">
        <f>IF(D$7&gt;0,  D$7-E$7, 0)</f>
        <v>0</v>
      </c>
      <c r="F8" s="89"/>
    </row>
    <row r="9" spans="3:11" x14ac:dyDescent="0.25">
      <c r="C9" s="91" t="s">
        <v>160</v>
      </c>
      <c r="D9" s="92">
        <f>C$4-G$4-D7</f>
        <v>42000</v>
      </c>
      <c r="E9" s="93">
        <f>(C$4-G$4)-E7-E8</f>
        <v>26500</v>
      </c>
      <c r="F9" s="94">
        <f>C$4-G$4</f>
        <v>42000</v>
      </c>
    </row>
    <row r="10" spans="3:11" ht="30" x14ac:dyDescent="0.25">
      <c r="C10" s="83" t="s">
        <v>161</v>
      </c>
      <c r="D10" s="86">
        <f>D$7-I$4</f>
        <v>-1718</v>
      </c>
      <c r="E10" s="84">
        <f xml:space="preserve"> (E$7+E$8)-J$4</f>
        <v>12837</v>
      </c>
      <c r="F10" s="89">
        <v>0</v>
      </c>
    </row>
    <row r="11" spans="3:11" x14ac:dyDescent="0.25">
      <c r="C11" s="91" t="s">
        <v>2</v>
      </c>
      <c r="D11" s="94">
        <f>G4+D10</f>
        <v>127242</v>
      </c>
      <c r="E11" s="94">
        <f>G4+E10</f>
        <v>141797</v>
      </c>
      <c r="F11" s="95">
        <f>G4</f>
        <v>128960</v>
      </c>
    </row>
  </sheetData>
  <sheetProtection algorithmName="SHA-512" hashValue="hNqX8yndlZjJle6HqQClK3XQaFMx0/S/q+EbTcD/5He8Psl809TY+5+WByf2uwWTaF9WrSX7x9YD9pdHMp6YCg==" saltValue="swLZLVt+FRLjCGMk4XK16Q==" spinCount="100000" sheet="1" objects="1" scenarios="1"/>
  <mergeCells count="2">
    <mergeCell ref="D2:I2"/>
    <mergeCell ref="C7:C8"/>
  </mergeCells>
  <dataValidations count="1">
    <dataValidation type="list" showInputMessage="1" showErrorMessage="1" promptTitle="Coverage level" prompt="Please select  a WFRP coverage level" sqref="D4:D5">
      <formula1>wfrpcl</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Disclaimer</vt:lpstr>
      <vt:lpstr>Revenue worksheet</vt:lpstr>
      <vt:lpstr>Expense Worksheet</vt:lpstr>
      <vt:lpstr>WF History Report</vt:lpstr>
      <vt:lpstr>IF Operation Report</vt:lpstr>
      <vt:lpstr>umbrella</vt:lpstr>
      <vt:lpstr>umbrella II</vt:lpstr>
    </vt:vector>
  </TitlesOfParts>
  <Company>University of Florida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Ballen, Fredy H</dc:creator>
  <cp:lastModifiedBy>Ballen, Fredy H</cp:lastModifiedBy>
  <dcterms:created xsi:type="dcterms:W3CDTF">2017-04-26T20:53:30Z</dcterms:created>
  <dcterms:modified xsi:type="dcterms:W3CDTF">2017-12-04T16:14:43Z</dcterms:modified>
</cp:coreProperties>
</file>